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SSV DKR" sheetId="1" r:id="rId1"/>
  </sheets>
  <definedNames>
    <definedName name="_xlnm.Print_Area" localSheetId="0">'ESSV DKR'!$A$1:$AB$48</definedName>
    <definedName name="_xlnm.Print_Area">'ESSV DKR'!$A$1:$AB$48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54" authorId="0">
      <text>
        <r>
          <rPr>
            <sz val="10"/>
            <rFont val="Arial"/>
            <family val="2"/>
          </rPr>
          <t>Max aft arm</t>
        </r>
      </text>
    </comment>
    <comment ref="Q54" authorId="0">
      <text>
        <r>
          <rPr>
            <sz val="10"/>
            <rFont val="Arial"/>
            <family val="2"/>
          </rPr>
          <t>Max forward arm ved 915 kg hentet fra "Variabler"</t>
        </r>
      </text>
    </comment>
    <comment ref="R54" authorId="0">
      <text>
        <r>
          <rPr>
            <sz val="10"/>
            <rFont val="Arial"/>
            <family val="2"/>
          </rPr>
          <t>Max forward arm ved 1055 kg hentet fra "Variabler"</t>
        </r>
      </text>
    </comment>
    <comment ref="O55" authorId="0">
      <text>
        <r>
          <rPr>
            <sz val="10"/>
            <rFont val="Arial"/>
            <family val="2"/>
          </rPr>
          <t>Beräkning av arm mellan 915 och max:
Diff mellom 915 kg och max</t>
        </r>
      </text>
    </comment>
    <comment ref="P55" authorId="0">
      <text>
        <r>
          <rPr>
            <sz val="10"/>
            <rFont val="Arial"/>
            <family val="2"/>
          </rPr>
          <t>Ökning av arm pr. kg mellan 915 kg och MTOW</t>
        </r>
      </text>
    </comment>
    <comment ref="Q55" authorId="0">
      <text>
        <r>
          <rPr>
            <sz val="10"/>
            <rFont val="Arial"/>
            <family val="2"/>
          </rPr>
          <t>Max främre arm baserad på total vikt.</t>
        </r>
      </text>
    </comment>
    <comment ref="R55" authorId="0">
      <text>
        <r>
          <rPr>
            <sz val="10"/>
            <rFont val="Arial"/>
            <family val="2"/>
          </rPr>
          <t>Max främre arm baserat på torrvikten. Dvs utan bränsle</t>
        </r>
      </text>
    </comment>
  </commentList>
</comments>
</file>

<file path=xl/sharedStrings.xml><?xml version="1.0" encoding="utf-8"?>
<sst xmlns="http://schemas.openxmlformats.org/spreadsheetml/2006/main" count="196" uniqueCount="175">
  <si>
    <t>Driftfärdplan C172</t>
  </si>
  <si>
    <t>Reg:</t>
  </si>
  <si>
    <t>SE-KFY</t>
  </si>
  <si>
    <t>Starttid</t>
  </si>
  <si>
    <t>LASTBESKED</t>
  </si>
  <si>
    <t>ATS FLIGHT PLAN</t>
  </si>
  <si>
    <t>Färdplan</t>
  </si>
  <si>
    <t>Effekt</t>
  </si>
  <si>
    <t>Bränsleförbr. / tim</t>
  </si>
  <si>
    <t>Pelle Pilot</t>
  </si>
  <si>
    <t>Tacho In</t>
  </si>
  <si>
    <t>Landning</t>
  </si>
  <si>
    <t>Max tillåten startvikt1045 Kg</t>
  </si>
  <si>
    <t>Vikt * Hävarm = Massmoment</t>
  </si>
  <si>
    <r>
      <t xml:space="preserve">3 </t>
    </r>
    <r>
      <rPr>
        <sz val="7"/>
        <rFont val="Arial"/>
        <family val="2"/>
      </rPr>
      <t>MESSAGE TYPE</t>
    </r>
  </si>
  <si>
    <r>
      <t>7</t>
    </r>
    <r>
      <rPr>
        <sz val="7"/>
        <rFont val="Arial"/>
        <family val="2"/>
      </rPr>
      <t xml:space="preserve"> Aircraft identification</t>
    </r>
  </si>
  <si>
    <r>
      <t>8</t>
    </r>
    <r>
      <rPr>
        <sz val="7"/>
        <rFont val="Arial"/>
        <family val="2"/>
      </rPr>
      <t xml:space="preserve"> Flight rules</t>
    </r>
  </si>
  <si>
    <t>Type of flight</t>
  </si>
  <si>
    <t>Blandning</t>
  </si>
  <si>
    <t>Bränsle vid start</t>
  </si>
  <si>
    <t>Brytpunkter</t>
  </si>
  <si>
    <t>Tacho Ut</t>
  </si>
  <si>
    <t>Flygtid</t>
  </si>
  <si>
    <t>Vikt kg</t>
  </si>
  <si>
    <t>Momentarm</t>
  </si>
  <si>
    <t>Massmoment</t>
  </si>
  <si>
    <t>&lt;&lt;= (FPL</t>
  </si>
  <si>
    <t>-</t>
  </si>
  <si>
    <t>V</t>
  </si>
  <si>
    <t>G</t>
  </si>
  <si>
    <t>&lt;&lt;=</t>
  </si>
  <si>
    <t>ALT/FL</t>
  </si>
  <si>
    <t>Temp</t>
  </si>
  <si>
    <t>TAS</t>
  </si>
  <si>
    <t>W   /   V</t>
  </si>
  <si>
    <t>TT</t>
  </si>
  <si>
    <t>wca</t>
  </si>
  <si>
    <t>TH</t>
  </si>
  <si>
    <t>var</t>
  </si>
  <si>
    <t>MH</t>
  </si>
  <si>
    <t>dev</t>
  </si>
  <si>
    <t>CH</t>
  </si>
  <si>
    <t>ESVQ</t>
  </si>
  <si>
    <t>Min</t>
  </si>
  <si>
    <t>Acc Tid</t>
  </si>
  <si>
    <t>ETO</t>
  </si>
  <si>
    <t>ATO</t>
  </si>
  <si>
    <t>Distans</t>
  </si>
  <si>
    <t>GS</t>
  </si>
  <si>
    <t>Fuel</t>
  </si>
  <si>
    <t>Grundtomvikt</t>
  </si>
  <si>
    <r>
      <t>9</t>
    </r>
    <r>
      <rPr>
        <sz val="7"/>
        <rFont val="Arial"/>
        <family val="2"/>
      </rPr>
      <t xml:space="preserve"> Number</t>
    </r>
  </si>
  <si>
    <t>Type of aircraft</t>
  </si>
  <si>
    <t>Wake turbulence cat.</t>
  </si>
  <si>
    <r>
      <t>10</t>
    </r>
    <r>
      <rPr>
        <sz val="7"/>
        <rFont val="Arial"/>
        <family val="2"/>
      </rPr>
      <t xml:space="preserve"> Equipment</t>
    </r>
  </si>
  <si>
    <t>Förare + pass fram</t>
  </si>
  <si>
    <t>C172</t>
  </si>
  <si>
    <t>/</t>
  </si>
  <si>
    <t>L</t>
  </si>
  <si>
    <t>SD/C</t>
  </si>
  <si>
    <t>Pass bak</t>
  </si>
  <si>
    <r>
      <t>13</t>
    </r>
    <r>
      <rPr>
        <sz val="7"/>
        <rFont val="Arial"/>
        <family val="2"/>
      </rPr>
      <t xml:space="preserve"> Departure aerodrome</t>
    </r>
  </si>
  <si>
    <t>Time UTC</t>
  </si>
  <si>
    <t>Bagage    Max 54 Kg</t>
  </si>
  <si>
    <t>&lt;=</t>
  </si>
  <si>
    <t>Torrvikt                   =</t>
  </si>
  <si>
    <r>
      <t>15</t>
    </r>
    <r>
      <rPr>
        <sz val="7"/>
        <rFont val="Arial"/>
        <family val="2"/>
      </rPr>
      <t xml:space="preserve"> Cruising speed</t>
    </r>
  </si>
  <si>
    <t>Level</t>
  </si>
  <si>
    <t>Route</t>
  </si>
  <si>
    <r>
      <t xml:space="preserve">Tankat bränsle i (Kg) </t>
    </r>
    <r>
      <rPr>
        <b/>
        <sz val="12"/>
        <rFont val="Arial"/>
        <family val="2"/>
      </rPr>
      <t xml:space="preserve">   +</t>
    </r>
  </si>
  <si>
    <t>N0100</t>
  </si>
  <si>
    <t>DCT N5959 E01602</t>
  </si>
  <si>
    <t>Startvikt                  =</t>
  </si>
  <si>
    <r>
      <t xml:space="preserve">Bränsleåtgång (Kg)    </t>
    </r>
    <r>
      <rPr>
        <b/>
        <sz val="12"/>
        <rFont val="Arial"/>
        <family val="2"/>
      </rPr>
      <t xml:space="preserve">   -</t>
    </r>
  </si>
  <si>
    <t>Landningsvikt       =</t>
  </si>
  <si>
    <t>Rätt till fel, fel tecken. Fel till rätt, rätt tecken. East=Least W=Best</t>
  </si>
  <si>
    <t>Klarering:</t>
  </si>
  <si>
    <t>Väder:</t>
  </si>
  <si>
    <t>Bränsleplanering</t>
  </si>
  <si>
    <t>Liter</t>
  </si>
  <si>
    <t>Tid</t>
  </si>
  <si>
    <t>Till Destination</t>
  </si>
  <si>
    <t>Total EET</t>
  </si>
  <si>
    <t>Reserv</t>
  </si>
  <si>
    <r>
      <t>16</t>
    </r>
    <r>
      <rPr>
        <sz val="7"/>
        <rFont val="Arial"/>
        <family val="2"/>
      </rPr>
      <t xml:space="preserve"> Destination Aerodrome</t>
    </r>
  </si>
  <si>
    <t>HR</t>
  </si>
  <si>
    <t>MIN</t>
  </si>
  <si>
    <t>ALTERNATE AERODROME(S)</t>
  </si>
  <si>
    <t>Summa</t>
  </si>
  <si>
    <t>ESSD</t>
  </si>
  <si>
    <t>Extra ombord</t>
  </si>
  <si>
    <r>
      <t>18</t>
    </r>
    <r>
      <rPr>
        <sz val="7"/>
        <rFont val="Arial"/>
        <family val="2"/>
      </rPr>
      <t xml:space="preserve"> Other Information</t>
    </r>
  </si>
  <si>
    <t>Totalt ombord</t>
  </si>
  <si>
    <t>Prestanda Start och Landning</t>
  </si>
  <si>
    <t>Uppmät startsträcka vid startvikt</t>
  </si>
  <si>
    <r>
      <t xml:space="preserve">Korrigerad startsträcka </t>
    </r>
    <r>
      <rPr>
        <b/>
        <sz val="9"/>
        <rFont val="Arial"/>
        <family val="2"/>
      </rPr>
      <t>(BCL, banbeskafenhet m.m.)</t>
    </r>
  </si>
  <si>
    <r>
      <t>19</t>
    </r>
    <r>
      <rPr>
        <sz val="7"/>
        <rFont val="Arial"/>
        <family val="2"/>
      </rPr>
      <t xml:space="preserve"> SUPPLEMENTARY INFORMATION (NOT TO BE TRANSMITTED IN FPL MESSAGES) </t>
    </r>
  </si>
  <si>
    <t>Tillgänglig Startsträcka</t>
  </si>
  <si>
    <t>ENDURANCE</t>
  </si>
  <si>
    <t>PERSONS ON BOARD</t>
  </si>
  <si>
    <t>Erfordelig landningssträcka vid landn.vikt</t>
  </si>
  <si>
    <t>UHF</t>
  </si>
  <si>
    <t>VHF</t>
  </si>
  <si>
    <t>ELT</t>
  </si>
  <si>
    <r>
      <t xml:space="preserve">Korrigerad landningssträcka </t>
    </r>
    <r>
      <rPr>
        <b/>
        <sz val="9"/>
        <rFont val="Arial"/>
        <family val="2"/>
      </rPr>
      <t>(BCL, banbeskafenhet m.m.)</t>
    </r>
  </si>
  <si>
    <t>E /</t>
  </si>
  <si>
    <t>P /</t>
  </si>
  <si>
    <t>R /</t>
  </si>
  <si>
    <t>X</t>
  </si>
  <si>
    <t>Endurance</t>
  </si>
  <si>
    <t>Tillgänglig landningssträcka</t>
  </si>
  <si>
    <t>SURVIVAL EQUIPMENT</t>
  </si>
  <si>
    <t>JACKETS</t>
  </si>
  <si>
    <t>Förbrukning Left Tank</t>
  </si>
  <si>
    <t>Förbrukning Rigth Tank</t>
  </si>
  <si>
    <t>Polar</t>
  </si>
  <si>
    <t xml:space="preserve">     Desert</t>
  </si>
  <si>
    <t>Maritime</t>
  </si>
  <si>
    <t>Jungel</t>
  </si>
  <si>
    <t>Mountain</t>
  </si>
  <si>
    <t>Light</t>
  </si>
  <si>
    <t xml:space="preserve">    Fluores</t>
  </si>
  <si>
    <t>KG</t>
  </si>
  <si>
    <t>S /</t>
  </si>
  <si>
    <t xml:space="preserve">  J    /</t>
  </si>
  <si>
    <t>Fulltank                               usable</t>
  </si>
  <si>
    <t>Dinghies / Redningsflåter</t>
  </si>
  <si>
    <t>Standardtank                      usable</t>
  </si>
  <si>
    <t>NUMBER</t>
  </si>
  <si>
    <t>CAPASITY</t>
  </si>
  <si>
    <t>COVER</t>
  </si>
  <si>
    <t>COLOUR</t>
  </si>
  <si>
    <t>Bränslevikt</t>
  </si>
  <si>
    <t>\</t>
  </si>
  <si>
    <t>ATIS</t>
  </si>
  <si>
    <t>COM</t>
  </si>
  <si>
    <t>Station</t>
  </si>
  <si>
    <t>QNH</t>
  </si>
  <si>
    <t>SSR</t>
  </si>
  <si>
    <t>ID</t>
  </si>
  <si>
    <t>DVOR</t>
  </si>
  <si>
    <t>ILS/RWY</t>
  </si>
  <si>
    <t>NDB</t>
  </si>
  <si>
    <t>Aircraft colour and markings / Farge og merking på luftfartøyet</t>
  </si>
  <si>
    <t>A /</t>
  </si>
  <si>
    <t>W, Y-STRIPS</t>
  </si>
  <si>
    <t>Remarks / Merknader</t>
  </si>
  <si>
    <t>N /</t>
  </si>
  <si>
    <t>Pilot in command / Fartøysjef</t>
  </si>
  <si>
    <t>C /</t>
  </si>
  <si>
    <t>ESOW</t>
  </si>
  <si>
    <t>ARS</t>
  </si>
  <si>
    <t>108,3/19</t>
  </si>
  <si>
    <t>333/419</t>
  </si>
  <si>
    <t>Meterolog Direkt</t>
  </si>
  <si>
    <t>Nöd</t>
  </si>
  <si>
    <t>Radiofel</t>
  </si>
  <si>
    <t>Tyngdpunktsområde</t>
  </si>
  <si>
    <t>Tyngdpunktsram</t>
  </si>
  <si>
    <t>Vikt</t>
  </si>
  <si>
    <t>Registrering</t>
  </si>
  <si>
    <t>Tomvikt (kg)</t>
  </si>
  <si>
    <t>Arm (m)</t>
  </si>
  <si>
    <t>Moment (kgm)</t>
  </si>
  <si>
    <t>Pilot &amp; pass fram</t>
  </si>
  <si>
    <t>Bränsle</t>
  </si>
  <si>
    <t>Max Bagage</t>
  </si>
  <si>
    <r>
      <t>M</t>
    </r>
    <r>
      <rPr>
        <sz val="10"/>
        <rFont val="Arial"/>
        <family val="2"/>
      </rPr>
      <t>ax</t>
    </r>
    <r>
      <rPr>
        <b/>
        <sz val="10"/>
        <rFont val="Arial"/>
        <family val="2"/>
      </rPr>
      <t xml:space="preserve"> T</t>
    </r>
    <r>
      <rPr>
        <sz val="10"/>
        <rFont val="Arial"/>
        <family val="2"/>
      </rPr>
      <t xml:space="preserve">ake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f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>eight</t>
    </r>
  </si>
  <si>
    <r>
      <t>M</t>
    </r>
    <r>
      <rPr>
        <sz val="10"/>
        <rFont val="Arial"/>
        <family val="2"/>
      </rPr>
      <t>ax</t>
    </r>
    <r>
      <rPr>
        <b/>
        <sz val="10"/>
        <rFont val="Arial"/>
        <family val="2"/>
      </rPr>
      <t xml:space="preserve"> L</t>
    </r>
    <r>
      <rPr>
        <sz val="10"/>
        <rFont val="Arial"/>
        <family val="2"/>
      </rPr>
      <t xml:space="preserve">andning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>eight</t>
    </r>
  </si>
  <si>
    <t>Max utility vikt</t>
  </si>
  <si>
    <t>Max främre arm maxvikt</t>
  </si>
  <si>
    <t>Max främre arm up to 1000 kg</t>
  </si>
  <si>
    <t>Max bakre arm</t>
  </si>
  <si>
    <t>Max Avancerat vikt</t>
  </si>
  <si>
    <t>Max Avancerat arm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</si>
</sst>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GENERAL"/>
    <numFmt numFmtId="166" formatCode="HH:MM"/>
    <numFmt numFmtId="167" formatCode="0%"/>
    <numFmt numFmtId="168" formatCode="DD/MM/YYYY"/>
    <numFmt numFmtId="169" formatCode="0"/>
    <numFmt numFmtId="170" formatCode="#,##0.00&quot;     &quot;;\-#,##0.00&quot;     &quot;;&quot; -&quot;#&quot;     &quot;;@\ "/>
    <numFmt numFmtId="171" formatCode="0"/>
    <numFmt numFmtId="172" formatCode="000\°"/>
    <numFmt numFmtId="173" formatCode="[H]:MM"/>
    <numFmt numFmtId="174" formatCode="0.0"/>
    <numFmt numFmtId="175" formatCode="00"/>
    <numFmt numFmtId="176" formatCode="@"/>
    <numFmt numFmtId="177" formatCode="#,##0"/>
    <numFmt numFmtId="178" formatCode="#,##0&quot;     &quot;;\-#,##0&quot;     &quot;;&quot; -&quot;#&quot;     &quot;;@\ "/>
    <numFmt numFmtId="179" formatCode="0.00"/>
    <numFmt numFmtId="180" formatCode="000"/>
    <numFmt numFmtId="181" formatCode="0.000"/>
  </numFmts>
  <fonts count="48"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Arial"/>
      <family val="2"/>
    </font>
    <font>
      <sz val="26"/>
      <name val="Albertus Extra Bold"/>
      <family val="2"/>
    </font>
    <font>
      <sz val="26"/>
      <name val="Arial Black"/>
      <family val="2"/>
    </font>
    <font>
      <b/>
      <sz val="12"/>
      <name val="Times New Roman"/>
      <family val="1"/>
    </font>
    <font>
      <b/>
      <sz val="24"/>
      <name val="Arial Black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3"/>
      <color indexed="8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.75"/>
      <color indexed="8"/>
      <name val="Arial"/>
      <family val="2"/>
    </font>
    <font>
      <b/>
      <sz val="8"/>
      <color indexed="8"/>
      <name val="Arial"/>
      <family val="2"/>
    </font>
    <font>
      <b/>
      <sz val="13.75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10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341">
    <xf numFmtId="164" fontId="0" fillId="0" borderId="0" xfId="0" applyAlignment="1">
      <alignment/>
    </xf>
    <xf numFmtId="164" fontId="2" fillId="2" borderId="0" xfId="24" applyFill="1" applyProtection="1">
      <alignment/>
      <protection/>
    </xf>
    <xf numFmtId="164" fontId="2" fillId="0" borderId="0" xfId="24" applyProtection="1">
      <alignment/>
      <protection/>
    </xf>
    <xf numFmtId="164" fontId="0" fillId="2" borderId="0" xfId="20" applyFill="1" applyBorder="1" applyProtection="1">
      <alignment/>
      <protection/>
    </xf>
    <xf numFmtId="164" fontId="3" fillId="2" borderId="0" xfId="20" applyFont="1" applyFill="1" applyBorder="1" applyProtection="1">
      <alignment/>
      <protection/>
    </xf>
    <xf numFmtId="164" fontId="4" fillId="2" borderId="0" xfId="24" applyFont="1" applyFill="1" applyBorder="1" applyAlignment="1" applyProtection="1">
      <alignment horizontal="left"/>
      <protection/>
    </xf>
    <xf numFmtId="164" fontId="5" fillId="3" borderId="1" xfId="24" applyFont="1" applyFill="1" applyBorder="1" applyAlignment="1" applyProtection="1">
      <alignment horizontal="center"/>
      <protection/>
    </xf>
    <xf numFmtId="164" fontId="6" fillId="4" borderId="2" xfId="24" applyFont="1" applyFill="1" applyBorder="1" applyAlignment="1" applyProtection="1">
      <alignment horizontal="center"/>
      <protection/>
    </xf>
    <xf numFmtId="164" fontId="7" fillId="2" borderId="3" xfId="24" applyFont="1" applyFill="1" applyBorder="1" applyAlignment="1" applyProtection="1">
      <alignment horizontal="right"/>
      <protection/>
    </xf>
    <xf numFmtId="164" fontId="6" fillId="4" borderId="4" xfId="24" applyFont="1" applyFill="1" applyBorder="1" applyAlignment="1" applyProtection="1">
      <alignment horizontal="center"/>
      <protection/>
    </xf>
    <xf numFmtId="166" fontId="8" fillId="2" borderId="5" xfId="24" applyNumberFormat="1" applyFont="1" applyFill="1" applyBorder="1" applyAlignment="1" applyProtection="1">
      <alignment horizontal="center"/>
      <protection locked="0"/>
    </xf>
    <xf numFmtId="164" fontId="9" fillId="5" borderId="6" xfId="21" applyFont="1" applyFill="1" applyBorder="1" applyAlignment="1" applyProtection="1">
      <alignment horizontal="center"/>
      <protection/>
    </xf>
    <xf numFmtId="164" fontId="10" fillId="5" borderId="7" xfId="21" applyFont="1" applyFill="1" applyBorder="1" applyAlignment="1" applyProtection="1">
      <alignment horizontal="center"/>
      <protection/>
    </xf>
    <xf numFmtId="164" fontId="9" fillId="5" borderId="8" xfId="21" applyFont="1" applyFill="1" applyBorder="1" applyAlignment="1" applyProtection="1">
      <alignment horizontal="center"/>
      <protection/>
    </xf>
    <xf numFmtId="164" fontId="11" fillId="2" borderId="0" xfId="21" applyFont="1" applyFill="1" applyBorder="1" applyAlignment="1" applyProtection="1">
      <alignment horizontal="center"/>
      <protection/>
    </xf>
    <xf numFmtId="164" fontId="0" fillId="2" borderId="6" xfId="20" applyFill="1" applyBorder="1" applyProtection="1">
      <alignment/>
      <protection/>
    </xf>
    <xf numFmtId="164" fontId="0" fillId="2" borderId="7" xfId="20" applyFill="1" applyBorder="1" applyProtection="1">
      <alignment/>
      <protection/>
    </xf>
    <xf numFmtId="164" fontId="12" fillId="2" borderId="7" xfId="20" applyFont="1" applyFill="1" applyBorder="1" applyProtection="1">
      <alignment/>
      <protection/>
    </xf>
    <xf numFmtId="164" fontId="0" fillId="2" borderId="8" xfId="20" applyFill="1" applyBorder="1" applyProtection="1">
      <alignment/>
      <protection/>
    </xf>
    <xf numFmtId="164" fontId="2" fillId="2" borderId="0" xfId="24" applyFill="1" applyBorder="1" applyProtection="1">
      <alignment/>
      <protection/>
    </xf>
    <xf numFmtId="164" fontId="6" fillId="4" borderId="1" xfId="24" applyFont="1" applyFill="1" applyBorder="1" applyAlignment="1" applyProtection="1">
      <alignment horizontal="left"/>
      <protection/>
    </xf>
    <xf numFmtId="167" fontId="13" fillId="2" borderId="9" xfId="19" applyFont="1" applyFill="1" applyBorder="1" applyAlignment="1" applyProtection="1">
      <alignment horizontal="center"/>
      <protection locked="0"/>
    </xf>
    <xf numFmtId="164" fontId="13" fillId="2" borderId="9" xfId="21" applyFont="1" applyFill="1" applyBorder="1" applyAlignment="1" applyProtection="1">
      <alignment horizontal="center"/>
      <protection locked="0"/>
    </xf>
    <xf numFmtId="168" fontId="14" fillId="4" borderId="1" xfId="24" applyNumberFormat="1" applyFont="1" applyFill="1" applyBorder="1" applyAlignment="1" applyProtection="1">
      <alignment horizontal="center"/>
      <protection hidden="1"/>
    </xf>
    <xf numFmtId="164" fontId="14" fillId="0" borderId="0" xfId="24" applyFont="1" applyAlignment="1" applyProtection="1">
      <alignment horizontal="center"/>
      <protection locked="0"/>
    </xf>
    <xf numFmtId="164" fontId="6" fillId="4" borderId="10" xfId="24" applyFont="1" applyFill="1" applyBorder="1" applyProtection="1">
      <alignment/>
      <protection/>
    </xf>
    <xf numFmtId="164" fontId="2" fillId="2" borderId="11" xfId="24" applyFill="1" applyBorder="1" applyAlignment="1" applyProtection="1">
      <alignment horizontal="center"/>
      <protection locked="0"/>
    </xf>
    <xf numFmtId="164" fontId="6" fillId="4" borderId="12" xfId="24" applyFont="1" applyFill="1" applyBorder="1" applyProtection="1">
      <alignment/>
      <protection/>
    </xf>
    <xf numFmtId="164" fontId="2" fillId="2" borderId="11" xfId="24" applyFill="1" applyBorder="1" applyProtection="1">
      <alignment/>
      <protection locked="0"/>
    </xf>
    <xf numFmtId="169" fontId="15" fillId="2" borderId="0" xfId="21" applyNumberFormat="1" applyFont="1" applyFill="1" applyBorder="1" applyAlignment="1" applyProtection="1">
      <alignment horizontal="center"/>
      <protection/>
    </xf>
    <xf numFmtId="164" fontId="16" fillId="6" borderId="2" xfId="21" applyFont="1" applyFill="1" applyBorder="1" applyAlignment="1" applyProtection="1">
      <alignment horizontal="center"/>
      <protection/>
    </xf>
    <xf numFmtId="164" fontId="17" fillId="5" borderId="1" xfId="21" applyFont="1" applyFill="1" applyBorder="1" applyAlignment="1" applyProtection="1">
      <alignment horizontal="center"/>
      <protection/>
    </xf>
    <xf numFmtId="164" fontId="18" fillId="2" borderId="0" xfId="21" applyFont="1" applyFill="1" applyBorder="1" applyAlignment="1" applyProtection="1">
      <alignment horizontal="center"/>
      <protection/>
    </xf>
    <xf numFmtId="164" fontId="0" fillId="2" borderId="2" xfId="20" applyFill="1" applyBorder="1" applyProtection="1">
      <alignment/>
      <protection/>
    </xf>
    <xf numFmtId="164" fontId="19" fillId="2" borderId="13" xfId="20" applyFont="1" applyFill="1" applyBorder="1" applyProtection="1">
      <alignment/>
      <protection/>
    </xf>
    <xf numFmtId="164" fontId="20" fillId="2" borderId="13" xfId="20" applyFont="1" applyFill="1" applyBorder="1" applyProtection="1">
      <alignment/>
      <protection/>
    </xf>
    <xf numFmtId="164" fontId="0" fillId="2" borderId="13" xfId="20" applyFill="1" applyBorder="1" applyProtection="1">
      <alignment/>
      <protection/>
    </xf>
    <xf numFmtId="164" fontId="0" fillId="2" borderId="14" xfId="20" applyFill="1" applyBorder="1" applyProtection="1">
      <alignment/>
      <protection/>
    </xf>
    <xf numFmtId="164" fontId="2" fillId="2" borderId="15" xfId="24" applyFill="1" applyBorder="1" applyProtection="1">
      <alignment/>
      <protection/>
    </xf>
    <xf numFmtId="169" fontId="13" fillId="2" borderId="1" xfId="21" applyNumberFormat="1" applyFont="1" applyFill="1" applyBorder="1" applyAlignment="1" applyProtection="1">
      <alignment horizontal="center"/>
      <protection locked="0"/>
    </xf>
    <xf numFmtId="164" fontId="6" fillId="4" borderId="1" xfId="24" applyFont="1" applyFill="1" applyBorder="1" applyAlignment="1" applyProtection="1">
      <alignment horizontal="center"/>
      <protection/>
    </xf>
    <xf numFmtId="164" fontId="9" fillId="0" borderId="1" xfId="24" applyFont="1" applyBorder="1" applyAlignment="1" applyProtection="1">
      <alignment horizontal="center"/>
      <protection locked="0"/>
    </xf>
    <xf numFmtId="164" fontId="21" fillId="5" borderId="1" xfId="21" applyFont="1" applyFill="1" applyBorder="1" applyAlignment="1" applyProtection="1">
      <alignment horizontal="center"/>
      <protection/>
    </xf>
    <xf numFmtId="164" fontId="6" fillId="4" borderId="16" xfId="24" applyFont="1" applyFill="1" applyBorder="1" applyProtection="1">
      <alignment/>
      <protection/>
    </xf>
    <xf numFmtId="164" fontId="2" fillId="2" borderId="17" xfId="24" applyFill="1" applyBorder="1" applyAlignment="1" applyProtection="1">
      <alignment horizontal="center"/>
      <protection locked="0"/>
    </xf>
    <xf numFmtId="164" fontId="6" fillId="4" borderId="18" xfId="24" applyFont="1" applyFill="1" applyBorder="1" applyProtection="1">
      <alignment/>
      <protection/>
    </xf>
    <xf numFmtId="164" fontId="2" fillId="2" borderId="19" xfId="24" applyFill="1" applyBorder="1" applyProtection="1">
      <alignment/>
      <protection locked="0"/>
    </xf>
    <xf numFmtId="164" fontId="22" fillId="6" borderId="20" xfId="21" applyFont="1" applyFill="1" applyBorder="1" applyAlignment="1" applyProtection="1">
      <alignment horizontal="center"/>
      <protection/>
    </xf>
    <xf numFmtId="164" fontId="23" fillId="5" borderId="21" xfId="21" applyFont="1" applyFill="1" applyBorder="1" applyAlignment="1" applyProtection="1">
      <alignment horizontal="center"/>
      <protection/>
    </xf>
    <xf numFmtId="164" fontId="23" fillId="5" borderId="22" xfId="21" applyFont="1" applyFill="1" applyBorder="1" applyAlignment="1" applyProtection="1">
      <alignment horizontal="center"/>
      <protection/>
    </xf>
    <xf numFmtId="164" fontId="23" fillId="5" borderId="5" xfId="21" applyFont="1" applyFill="1" applyBorder="1" applyAlignment="1" applyProtection="1">
      <alignment horizontal="center"/>
      <protection/>
    </xf>
    <xf numFmtId="164" fontId="0" fillId="2" borderId="23" xfId="20" applyFill="1" applyBorder="1" applyProtection="1">
      <alignment/>
      <protection/>
    </xf>
    <xf numFmtId="164" fontId="11" fillId="2" borderId="0" xfId="20" applyFont="1" applyFill="1" applyBorder="1" applyProtection="1">
      <alignment/>
      <protection/>
    </xf>
    <xf numFmtId="164" fontId="0" fillId="2" borderId="0" xfId="20" applyFont="1" applyFill="1" applyBorder="1" applyAlignment="1" applyProtection="1">
      <alignment horizontal="right"/>
      <protection/>
    </xf>
    <xf numFmtId="164" fontId="9" fillId="2" borderId="24" xfId="20" applyFont="1" applyFill="1" applyBorder="1" applyAlignment="1" applyProtection="1">
      <alignment horizontal="center"/>
      <protection/>
    </xf>
    <xf numFmtId="164" fontId="9" fillId="2" borderId="24" xfId="20" applyFont="1" applyFill="1" applyBorder="1" applyAlignment="1" applyProtection="1">
      <alignment horizontal="center"/>
      <protection locked="0"/>
    </xf>
    <xf numFmtId="164" fontId="11" fillId="2" borderId="25" xfId="20" applyFont="1" applyFill="1" applyBorder="1" applyProtection="1">
      <alignment/>
      <protection/>
    </xf>
    <xf numFmtId="164" fontId="21" fillId="5" borderId="8" xfId="21" applyFont="1" applyFill="1" applyBorder="1" applyAlignment="1" applyProtection="1">
      <alignment horizontal="center"/>
      <protection/>
    </xf>
    <xf numFmtId="164" fontId="21" fillId="2" borderId="1" xfId="21" applyFont="1" applyFill="1" applyBorder="1" applyAlignment="1" applyProtection="1">
      <alignment horizontal="center"/>
      <protection locked="0"/>
    </xf>
    <xf numFmtId="164" fontId="3" fillId="5" borderId="9" xfId="21" applyFont="1" applyFill="1" applyBorder="1" applyAlignment="1" applyProtection="1">
      <alignment horizontal="center"/>
      <protection/>
    </xf>
    <xf numFmtId="164" fontId="21" fillId="5" borderId="9" xfId="21" applyFont="1" applyFill="1" applyBorder="1" applyAlignment="1" applyProtection="1">
      <alignment horizontal="center"/>
      <protection/>
    </xf>
    <xf numFmtId="164" fontId="21" fillId="5" borderId="3" xfId="21" applyFont="1" applyFill="1" applyBorder="1" applyAlignment="1" applyProtection="1">
      <alignment horizontal="center"/>
      <protection/>
    </xf>
    <xf numFmtId="164" fontId="24" fillId="4" borderId="26" xfId="21" applyFont="1" applyFill="1" applyBorder="1" applyAlignment="1" applyProtection="1">
      <alignment horizontal="left"/>
      <protection/>
    </xf>
    <xf numFmtId="164" fontId="25" fillId="4" borderId="27" xfId="21" applyFont="1" applyFill="1" applyBorder="1" applyAlignment="1" applyProtection="1">
      <alignment horizontal="center"/>
      <protection/>
    </xf>
    <xf numFmtId="169" fontId="25" fillId="4" borderId="27" xfId="21" applyNumberFormat="1" applyFont="1" applyFill="1" applyBorder="1" applyAlignment="1" applyProtection="1">
      <alignment horizontal="center"/>
      <protection/>
    </xf>
    <xf numFmtId="169" fontId="25" fillId="4" borderId="11" xfId="15" applyNumberFormat="1" applyFont="1" applyFill="1" applyBorder="1" applyAlignment="1" applyProtection="1">
      <alignment horizontal="center"/>
      <protection hidden="1"/>
    </xf>
    <xf numFmtId="164" fontId="20" fillId="2" borderId="23" xfId="20" applyFont="1" applyFill="1" applyBorder="1" applyProtection="1">
      <alignment/>
      <protection/>
    </xf>
    <xf numFmtId="164" fontId="19" fillId="2" borderId="0" xfId="20" applyFont="1" applyFill="1" applyBorder="1" applyProtection="1">
      <alignment/>
      <protection/>
    </xf>
    <xf numFmtId="164" fontId="20" fillId="2" borderId="0" xfId="20" applyFont="1" applyFill="1" applyBorder="1" applyProtection="1">
      <alignment/>
      <protection/>
    </xf>
    <xf numFmtId="164" fontId="20" fillId="2" borderId="0" xfId="20" applyFont="1" applyFill="1" applyBorder="1" applyAlignment="1" applyProtection="1">
      <alignment horizontal="center"/>
      <protection/>
    </xf>
    <xf numFmtId="164" fontId="19" fillId="2" borderId="0" xfId="20" applyFont="1" applyFill="1" applyBorder="1" applyAlignment="1" applyProtection="1">
      <alignment horizontal="left"/>
      <protection/>
    </xf>
    <xf numFmtId="164" fontId="0" fillId="2" borderId="25" xfId="20" applyFill="1" applyBorder="1" applyProtection="1">
      <alignment/>
      <protection/>
    </xf>
    <xf numFmtId="164" fontId="26" fillId="2" borderId="28" xfId="21" applyFont="1" applyFill="1" applyBorder="1" applyAlignment="1" applyProtection="1">
      <alignment horizontal="center"/>
      <protection locked="0"/>
    </xf>
    <xf numFmtId="164" fontId="26" fillId="2" borderId="29" xfId="21" applyFont="1" applyFill="1" applyBorder="1" applyAlignment="1" applyProtection="1">
      <alignment horizontal="center"/>
      <protection locked="0"/>
    </xf>
    <xf numFmtId="164" fontId="26" fillId="2" borderId="30" xfId="21" applyFont="1" applyFill="1" applyBorder="1" applyAlignment="1" applyProtection="1">
      <alignment horizontal="center"/>
      <protection locked="0"/>
    </xf>
    <xf numFmtId="172" fontId="26" fillId="2" borderId="28" xfId="21" applyNumberFormat="1" applyFont="1" applyFill="1" applyBorder="1" applyAlignment="1" applyProtection="1">
      <alignment horizontal="center"/>
      <protection locked="0"/>
    </xf>
    <xf numFmtId="164" fontId="26" fillId="2" borderId="31" xfId="21" applyFont="1" applyFill="1" applyBorder="1" applyAlignment="1" applyProtection="1">
      <alignment horizontal="center"/>
      <protection locked="0"/>
    </xf>
    <xf numFmtId="172" fontId="26" fillId="2" borderId="32" xfId="21" applyNumberFormat="1" applyFont="1" applyFill="1" applyBorder="1" applyAlignment="1" applyProtection="1">
      <alignment horizontal="center"/>
      <protection locked="0"/>
    </xf>
    <xf numFmtId="172" fontId="26" fillId="4" borderId="29" xfId="22" applyNumberFormat="1" applyFont="1" applyFill="1" applyBorder="1" applyAlignment="1" applyProtection="1">
      <alignment horizontal="center"/>
      <protection hidden="1"/>
    </xf>
    <xf numFmtId="164" fontId="26" fillId="2" borderId="33" xfId="21" applyFont="1" applyFill="1" applyBorder="1" applyAlignment="1" applyProtection="1">
      <alignment horizontal="center"/>
      <protection locked="0"/>
    </xf>
    <xf numFmtId="172" fontId="26" fillId="4" borderId="29" xfId="21" applyNumberFormat="1" applyFont="1" applyFill="1" applyBorder="1" applyAlignment="1" applyProtection="1">
      <alignment horizontal="center"/>
      <protection hidden="1"/>
    </xf>
    <xf numFmtId="164" fontId="26" fillId="2" borderId="34" xfId="21" applyFont="1" applyFill="1" applyBorder="1" applyAlignment="1" applyProtection="1">
      <alignment horizontal="center"/>
      <protection locked="0"/>
    </xf>
    <xf numFmtId="173" fontId="27" fillId="4" borderId="28" xfId="21" applyNumberFormat="1" applyFont="1" applyFill="1" applyBorder="1" applyAlignment="1" applyProtection="1">
      <alignment horizontal="center"/>
      <protection hidden="1"/>
    </xf>
    <xf numFmtId="173" fontId="27" fillId="4" borderId="29" xfId="21" applyNumberFormat="1" applyFont="1" applyFill="1" applyBorder="1" applyAlignment="1" applyProtection="1">
      <alignment horizontal="center"/>
      <protection hidden="1"/>
    </xf>
    <xf numFmtId="173" fontId="27" fillId="4" borderId="31" xfId="21" applyNumberFormat="1" applyFont="1" applyFill="1" applyBorder="1" applyAlignment="1" applyProtection="1">
      <alignment horizontal="center"/>
      <protection hidden="1"/>
    </xf>
    <xf numFmtId="169" fontId="28" fillId="2" borderId="32" xfId="21" applyNumberFormat="1" applyFont="1" applyFill="1" applyBorder="1" applyAlignment="1" applyProtection="1">
      <alignment horizontal="center"/>
      <protection locked="0"/>
    </xf>
    <xf numFmtId="169" fontId="26" fillId="2" borderId="30" xfId="15" applyNumberFormat="1" applyFont="1" applyFill="1" applyBorder="1" applyAlignment="1" applyProtection="1">
      <alignment horizontal="center"/>
      <protection locked="0"/>
    </xf>
    <xf numFmtId="169" fontId="26" fillId="4" borderId="28" xfId="21" applyNumberFormat="1" applyFont="1" applyFill="1" applyBorder="1" applyAlignment="1" applyProtection="1">
      <alignment horizontal="center"/>
      <protection hidden="1"/>
    </xf>
    <xf numFmtId="169" fontId="26" fillId="4" borderId="34" xfId="15" applyNumberFormat="1" applyFont="1" applyFill="1" applyBorder="1" applyAlignment="1" applyProtection="1">
      <alignment horizontal="center"/>
      <protection hidden="1"/>
    </xf>
    <xf numFmtId="174" fontId="2" fillId="2" borderId="0" xfId="24" applyNumberFormat="1" applyFill="1" applyProtection="1">
      <alignment/>
      <protection/>
    </xf>
    <xf numFmtId="164" fontId="24" fillId="4" borderId="35" xfId="21" applyFont="1" applyFill="1" applyBorder="1" applyProtection="1">
      <alignment/>
      <protection/>
    </xf>
    <xf numFmtId="164" fontId="29" fillId="4" borderId="36" xfId="21" applyFont="1" applyFill="1" applyBorder="1" applyProtection="1">
      <alignment/>
      <protection/>
    </xf>
    <xf numFmtId="164" fontId="25" fillId="2" borderId="24" xfId="21" applyFont="1" applyFill="1" applyBorder="1" applyAlignment="1" applyProtection="1">
      <alignment horizontal="center"/>
      <protection locked="0"/>
    </xf>
    <xf numFmtId="164" fontId="25" fillId="4" borderId="24" xfId="21" applyFont="1" applyFill="1" applyBorder="1" applyAlignment="1" applyProtection="1">
      <alignment horizontal="center"/>
      <protection/>
    </xf>
    <xf numFmtId="164" fontId="25" fillId="4" borderId="37" xfId="15" applyNumberFormat="1" applyFont="1" applyFill="1" applyBorder="1" applyAlignment="1" applyProtection="1">
      <alignment horizontal="center"/>
      <protection hidden="1"/>
    </xf>
    <xf numFmtId="164" fontId="0" fillId="2" borderId="23" xfId="20" applyFont="1" applyFill="1" applyBorder="1" applyAlignment="1" applyProtection="1">
      <alignment horizontal="center"/>
      <protection/>
    </xf>
    <xf numFmtId="175" fontId="11" fillId="2" borderId="38" xfId="20" applyNumberFormat="1" applyFont="1" applyFill="1" applyBorder="1" applyAlignment="1" applyProtection="1">
      <alignment horizontal="center"/>
      <protection/>
    </xf>
    <xf numFmtId="175" fontId="11" fillId="2" borderId="36" xfId="20" applyNumberFormat="1" applyFont="1" applyFill="1" applyBorder="1" applyAlignment="1" applyProtection="1">
      <alignment horizontal="center"/>
      <protection/>
    </xf>
    <xf numFmtId="175" fontId="11" fillId="2" borderId="0" xfId="20" applyNumberFormat="1" applyFont="1" applyFill="1" applyBorder="1" applyAlignment="1" applyProtection="1">
      <alignment/>
      <protection/>
    </xf>
    <xf numFmtId="176" fontId="11" fillId="2" borderId="0" xfId="20" applyNumberFormat="1" applyFont="1" applyFill="1" applyBorder="1" applyAlignment="1" applyProtection="1">
      <alignment horizontal="right"/>
      <protection/>
    </xf>
    <xf numFmtId="164" fontId="26" fillId="2" borderId="24" xfId="21" applyFont="1" applyFill="1" applyBorder="1" applyAlignment="1" applyProtection="1">
      <alignment horizontal="center"/>
      <protection locked="0"/>
    </xf>
    <xf numFmtId="164" fontId="26" fillId="2" borderId="38" xfId="21" applyFont="1" applyFill="1" applyBorder="1" applyAlignment="1" applyProtection="1">
      <alignment horizontal="center"/>
      <protection locked="0"/>
    </xf>
    <xf numFmtId="172" fontId="26" fillId="2" borderId="39" xfId="21" applyNumberFormat="1" applyFont="1" applyFill="1" applyBorder="1" applyAlignment="1" applyProtection="1">
      <alignment horizontal="center"/>
      <protection locked="0"/>
    </xf>
    <xf numFmtId="164" fontId="26" fillId="2" borderId="37" xfId="21" applyFont="1" applyFill="1" applyBorder="1" applyAlignment="1" applyProtection="1">
      <alignment horizontal="center"/>
      <protection locked="0"/>
    </xf>
    <xf numFmtId="172" fontId="26" fillId="2" borderId="40" xfId="21" applyNumberFormat="1" applyFont="1" applyFill="1" applyBorder="1" applyAlignment="1" applyProtection="1">
      <alignment horizontal="center"/>
      <protection locked="0"/>
    </xf>
    <xf numFmtId="172" fontId="26" fillId="4" borderId="24" xfId="22" applyNumberFormat="1" applyFont="1" applyFill="1" applyBorder="1" applyAlignment="1" applyProtection="1">
      <alignment horizontal="center"/>
      <protection hidden="1"/>
    </xf>
    <xf numFmtId="164" fontId="26" fillId="2" borderId="36" xfId="21" applyFont="1" applyFill="1" applyBorder="1" applyAlignment="1" applyProtection="1">
      <alignment horizontal="center"/>
      <protection locked="0"/>
    </xf>
    <xf numFmtId="172" fontId="26" fillId="4" borderId="24" xfId="21" applyNumberFormat="1" applyFont="1" applyFill="1" applyBorder="1" applyAlignment="1" applyProtection="1">
      <alignment horizontal="center"/>
      <protection hidden="1"/>
    </xf>
    <xf numFmtId="164" fontId="26" fillId="2" borderId="41" xfId="21" applyFont="1" applyFill="1" applyBorder="1" applyAlignment="1" applyProtection="1">
      <alignment horizontal="center"/>
      <protection locked="0"/>
    </xf>
    <xf numFmtId="173" fontId="27" fillId="4" borderId="39" xfId="21" applyNumberFormat="1" applyFont="1" applyFill="1" applyBorder="1" applyAlignment="1" applyProtection="1">
      <alignment horizontal="center"/>
      <protection hidden="1"/>
    </xf>
    <xf numFmtId="173" fontId="27" fillId="4" borderId="24" xfId="21" applyNumberFormat="1" applyFont="1" applyFill="1" applyBorder="1" applyAlignment="1" applyProtection="1">
      <alignment horizontal="center"/>
      <protection hidden="1"/>
    </xf>
    <xf numFmtId="173" fontId="27" fillId="4" borderId="37" xfId="21" applyNumberFormat="1" applyFont="1" applyFill="1" applyBorder="1" applyAlignment="1" applyProtection="1">
      <alignment horizontal="center"/>
      <protection hidden="1"/>
    </xf>
    <xf numFmtId="169" fontId="28" fillId="2" borderId="36" xfId="21" applyNumberFormat="1" applyFont="1" applyFill="1" applyBorder="1" applyAlignment="1" applyProtection="1">
      <alignment horizontal="center"/>
      <protection locked="0"/>
    </xf>
    <xf numFmtId="169" fontId="26" fillId="2" borderId="38" xfId="15" applyNumberFormat="1" applyFont="1" applyFill="1" applyBorder="1" applyAlignment="1" applyProtection="1">
      <alignment horizontal="center"/>
      <protection locked="0"/>
    </xf>
    <xf numFmtId="169" fontId="26" fillId="4" borderId="39" xfId="21" applyNumberFormat="1" applyFont="1" applyFill="1" applyBorder="1" applyAlignment="1" applyProtection="1">
      <alignment horizontal="center"/>
      <protection hidden="1"/>
    </xf>
    <xf numFmtId="169" fontId="26" fillId="4" borderId="37" xfId="15" applyNumberFormat="1" applyFont="1" applyFill="1" applyBorder="1" applyAlignment="1" applyProtection="1">
      <alignment horizontal="center"/>
      <protection hidden="1"/>
    </xf>
    <xf numFmtId="164" fontId="24" fillId="4" borderId="23" xfId="21" applyFont="1" applyFill="1" applyBorder="1" applyProtection="1">
      <alignment/>
      <protection/>
    </xf>
    <xf numFmtId="164" fontId="29" fillId="4" borderId="42" xfId="21" applyFont="1" applyFill="1" applyBorder="1" applyProtection="1">
      <alignment/>
      <protection/>
    </xf>
    <xf numFmtId="164" fontId="25" fillId="2" borderId="43" xfId="21" applyFont="1" applyFill="1" applyBorder="1" applyAlignment="1" applyProtection="1">
      <alignment horizontal="center"/>
      <protection locked="0"/>
    </xf>
    <xf numFmtId="175" fontId="9" fillId="2" borderId="24" xfId="20" applyNumberFormat="1" applyFont="1" applyFill="1" applyBorder="1" applyAlignment="1" applyProtection="1">
      <alignment/>
      <protection locked="0"/>
    </xf>
    <xf numFmtId="164" fontId="26" fillId="2" borderId="39" xfId="21" applyFont="1" applyFill="1" applyBorder="1" applyAlignment="1" applyProtection="1">
      <alignment/>
      <protection locked="0"/>
    </xf>
    <xf numFmtId="164" fontId="9" fillId="7" borderId="6" xfId="21" applyFont="1" applyFill="1" applyBorder="1" applyAlignment="1" applyProtection="1">
      <alignment/>
      <protection/>
    </xf>
    <xf numFmtId="164" fontId="30" fillId="7" borderId="7" xfId="21" applyFont="1" applyFill="1" applyBorder="1" applyAlignment="1" applyProtection="1">
      <alignment horizontal="right"/>
      <protection/>
    </xf>
    <xf numFmtId="164" fontId="31" fillId="4" borderId="44" xfId="21" applyFont="1" applyFill="1" applyBorder="1" applyAlignment="1" applyProtection="1">
      <alignment horizontal="center"/>
      <protection hidden="1"/>
    </xf>
    <xf numFmtId="169" fontId="31" fillId="4" borderId="45" xfId="21" applyNumberFormat="1" applyFont="1" applyFill="1" applyBorder="1" applyAlignment="1" applyProtection="1">
      <alignment horizontal="center"/>
      <protection hidden="1"/>
    </xf>
    <xf numFmtId="164" fontId="25" fillId="4" borderId="1" xfId="15" applyNumberFormat="1" applyFont="1" applyFill="1" applyBorder="1" applyAlignment="1" applyProtection="1">
      <alignment horizontal="center"/>
      <protection hidden="1"/>
    </xf>
    <xf numFmtId="164" fontId="24" fillId="7" borderId="23" xfId="21" applyFont="1" applyFill="1" applyBorder="1" applyProtection="1">
      <alignment/>
      <protection/>
    </xf>
    <xf numFmtId="164" fontId="29" fillId="7" borderId="0" xfId="21" applyFont="1" applyFill="1" applyBorder="1" applyProtection="1">
      <alignment/>
      <protection/>
    </xf>
    <xf numFmtId="169" fontId="25" fillId="4" borderId="46" xfId="21" applyNumberFormat="1" applyFont="1" applyFill="1" applyBorder="1" applyAlignment="1" applyProtection="1">
      <alignment horizontal="center"/>
      <protection hidden="1"/>
    </xf>
    <xf numFmtId="164" fontId="25" fillId="4" borderId="42" xfId="21" applyFont="1" applyFill="1" applyBorder="1" applyAlignment="1" applyProtection="1">
      <alignment horizontal="center"/>
      <protection/>
    </xf>
    <xf numFmtId="169" fontId="25" fillId="4" borderId="47" xfId="15" applyNumberFormat="1" applyFont="1" applyFill="1" applyBorder="1" applyAlignment="1" applyProtection="1">
      <alignment horizontal="center"/>
      <protection hidden="1"/>
    </xf>
    <xf numFmtId="164" fontId="11" fillId="2" borderId="30" xfId="20" applyFont="1" applyFill="1" applyBorder="1" applyAlignment="1" applyProtection="1">
      <alignment horizontal="center"/>
      <protection/>
    </xf>
    <xf numFmtId="164" fontId="0" fillId="2" borderId="30" xfId="20" applyFill="1" applyBorder="1" applyProtection="1">
      <alignment/>
      <protection/>
    </xf>
    <xf numFmtId="164" fontId="9" fillId="2" borderId="37" xfId="20" applyFont="1" applyFill="1" applyBorder="1" applyAlignment="1" applyProtection="1">
      <alignment horizontal="left"/>
      <protection locked="0"/>
    </xf>
    <xf numFmtId="164" fontId="9" fillId="7" borderId="6" xfId="21" applyFont="1" applyFill="1" applyBorder="1" applyAlignment="1" applyProtection="1">
      <alignment horizontal="left"/>
      <protection/>
    </xf>
    <xf numFmtId="169" fontId="31" fillId="4" borderId="44" xfId="21" applyNumberFormat="1" applyFont="1" applyFill="1" applyBorder="1" applyAlignment="1" applyProtection="1">
      <alignment horizontal="center"/>
      <protection hidden="1"/>
    </xf>
    <xf numFmtId="169" fontId="25" fillId="4" borderId="8" xfId="15" applyNumberFormat="1" applyFont="1" applyFill="1" applyBorder="1" applyAlignment="1" applyProtection="1">
      <alignment horizontal="center"/>
      <protection hidden="1"/>
    </xf>
    <xf numFmtId="164" fontId="9" fillId="2" borderId="48" xfId="20" applyFont="1" applyFill="1" applyBorder="1" applyAlignment="1" applyProtection="1">
      <alignment horizontal="left"/>
      <protection locked="0"/>
    </xf>
    <xf numFmtId="164" fontId="24" fillId="7" borderId="49" xfId="21" applyFont="1" applyFill="1" applyBorder="1" applyProtection="1">
      <alignment/>
      <protection/>
    </xf>
    <xf numFmtId="164" fontId="24" fillId="7" borderId="50" xfId="21" applyFont="1" applyFill="1" applyBorder="1" applyProtection="1">
      <alignment/>
      <protection/>
    </xf>
    <xf numFmtId="169" fontId="25" fillId="4" borderId="1" xfId="21" applyNumberFormat="1" applyFont="1" applyFill="1" applyBorder="1" applyAlignment="1" applyProtection="1">
      <alignment horizontal="center"/>
      <protection hidden="1"/>
    </xf>
    <xf numFmtId="164" fontId="32" fillId="2" borderId="0" xfId="21" applyFont="1" applyFill="1" applyBorder="1" applyAlignment="1" applyProtection="1">
      <alignment horizontal="center"/>
      <protection/>
    </xf>
    <xf numFmtId="169" fontId="32" fillId="2" borderId="0" xfId="21" applyNumberFormat="1" applyFont="1" applyFill="1" applyBorder="1" applyAlignment="1" applyProtection="1">
      <alignment horizontal="center"/>
      <protection/>
    </xf>
    <xf numFmtId="164" fontId="26" fillId="2" borderId="51" xfId="21" applyFont="1" applyFill="1" applyBorder="1" applyAlignment="1" applyProtection="1">
      <alignment/>
      <protection locked="0"/>
    </xf>
    <xf numFmtId="164" fontId="26" fillId="2" borderId="43" xfId="21" applyFont="1" applyFill="1" applyBorder="1" applyAlignment="1" applyProtection="1">
      <alignment horizontal="center"/>
      <protection locked="0"/>
    </xf>
    <xf numFmtId="164" fontId="26" fillId="2" borderId="52" xfId="21" applyFont="1" applyFill="1" applyBorder="1" applyAlignment="1" applyProtection="1">
      <alignment horizontal="center"/>
      <protection locked="0"/>
    </xf>
    <xf numFmtId="169" fontId="28" fillId="2" borderId="53" xfId="21" applyNumberFormat="1" applyFont="1" applyFill="1" applyBorder="1" applyAlignment="1" applyProtection="1">
      <alignment horizontal="center"/>
      <protection locked="0"/>
    </xf>
    <xf numFmtId="169" fontId="26" fillId="2" borderId="54" xfId="15" applyNumberFormat="1" applyFont="1" applyFill="1" applyBorder="1" applyAlignment="1" applyProtection="1">
      <alignment horizontal="center"/>
      <protection locked="0"/>
    </xf>
    <xf numFmtId="169" fontId="26" fillId="4" borderId="55" xfId="15" applyNumberFormat="1" applyFont="1" applyFill="1" applyBorder="1" applyAlignment="1" applyProtection="1">
      <alignment horizontal="center"/>
      <protection hidden="1"/>
    </xf>
    <xf numFmtId="164" fontId="9" fillId="7" borderId="6" xfId="21" applyFont="1" applyFill="1" applyBorder="1" applyProtection="1">
      <alignment/>
      <protection/>
    </xf>
    <xf numFmtId="164" fontId="24" fillId="7" borderId="7" xfId="21" applyFont="1" applyFill="1" applyBorder="1" applyProtection="1">
      <alignment/>
      <protection/>
    </xf>
    <xf numFmtId="169" fontId="31" fillId="4" borderId="1" xfId="21" applyNumberFormat="1" applyFont="1" applyFill="1" applyBorder="1" applyAlignment="1" applyProtection="1">
      <alignment horizontal="center"/>
      <protection hidden="1"/>
    </xf>
    <xf numFmtId="169" fontId="31" fillId="2" borderId="0" xfId="21" applyNumberFormat="1" applyFont="1" applyFill="1" applyBorder="1" applyAlignment="1" applyProtection="1">
      <alignment horizontal="center"/>
      <protection hidden="1"/>
    </xf>
    <xf numFmtId="169" fontId="13" fillId="7" borderId="6" xfId="21" applyNumberFormat="1" applyFont="1" applyFill="1" applyBorder="1" applyAlignment="1" applyProtection="1">
      <alignment horizontal="left"/>
      <protection/>
    </xf>
    <xf numFmtId="164" fontId="33" fillId="7" borderId="7" xfId="21" applyFont="1" applyFill="1" applyBorder="1" applyAlignment="1" applyProtection="1">
      <alignment horizontal="center"/>
      <protection/>
    </xf>
    <xf numFmtId="164" fontId="33" fillId="7" borderId="8" xfId="21" applyFont="1" applyFill="1" applyBorder="1" applyAlignment="1" applyProtection="1">
      <alignment horizontal="center"/>
      <protection/>
    </xf>
    <xf numFmtId="173" fontId="9" fillId="4" borderId="1" xfId="21" applyNumberFormat="1" applyFont="1" applyFill="1" applyBorder="1" applyAlignment="1" applyProtection="1">
      <alignment horizontal="center"/>
      <protection hidden="1"/>
    </xf>
    <xf numFmtId="164" fontId="33" fillId="7" borderId="6" xfId="21" applyFont="1" applyFill="1" applyBorder="1" applyAlignment="1" applyProtection="1">
      <alignment horizontal="center"/>
      <protection/>
    </xf>
    <xf numFmtId="177" fontId="25" fillId="4" borderId="1" xfId="21" applyNumberFormat="1" applyFont="1" applyFill="1" applyBorder="1" applyAlignment="1" applyProtection="1">
      <alignment horizontal="center"/>
      <protection hidden="1"/>
    </xf>
    <xf numFmtId="164" fontId="33" fillId="7" borderId="1" xfId="21" applyFont="1" applyFill="1" applyBorder="1" applyAlignment="1" applyProtection="1">
      <alignment/>
      <protection/>
    </xf>
    <xf numFmtId="164" fontId="0" fillId="2" borderId="0" xfId="21" applyFill="1" applyProtection="1">
      <alignment/>
      <protection/>
    </xf>
    <xf numFmtId="164" fontId="17" fillId="2" borderId="0" xfId="21" applyFont="1" applyFill="1" applyBorder="1" applyProtection="1">
      <alignment/>
      <protection/>
    </xf>
    <xf numFmtId="164" fontId="0" fillId="2" borderId="0" xfId="21" applyFill="1" applyBorder="1" applyAlignment="1" applyProtection="1">
      <alignment horizontal="center"/>
      <protection/>
    </xf>
    <xf numFmtId="164" fontId="0" fillId="2" borderId="0" xfId="21" applyFill="1" applyBorder="1" applyAlignment="1" applyProtection="1">
      <alignment/>
      <protection/>
    </xf>
    <xf numFmtId="164" fontId="2" fillId="2" borderId="7" xfId="24" applyFill="1" applyBorder="1" applyProtection="1">
      <alignment/>
      <protection/>
    </xf>
    <xf numFmtId="164" fontId="34" fillId="2" borderId="0" xfId="21" applyFont="1" applyFill="1" applyBorder="1" applyAlignment="1" applyProtection="1">
      <alignment horizontal="center"/>
      <protection/>
    </xf>
    <xf numFmtId="164" fontId="11" fillId="2" borderId="0" xfId="21" applyFont="1" applyFill="1" applyBorder="1" applyProtection="1">
      <alignment/>
      <protection/>
    </xf>
    <xf numFmtId="164" fontId="35" fillId="2" borderId="0" xfId="21" applyFont="1" applyFill="1" applyBorder="1" applyAlignment="1" applyProtection="1">
      <alignment horizontal="center"/>
      <protection/>
    </xf>
    <xf numFmtId="164" fontId="2" fillId="2" borderId="35" xfId="24" applyFill="1" applyBorder="1" applyProtection="1">
      <alignment/>
      <protection/>
    </xf>
    <xf numFmtId="164" fontId="2" fillId="2" borderId="52" xfId="24" applyFill="1" applyBorder="1" applyProtection="1">
      <alignment/>
      <protection/>
    </xf>
    <xf numFmtId="164" fontId="6" fillId="2" borderId="23" xfId="24" applyFont="1" applyFill="1" applyBorder="1" applyProtection="1">
      <alignment/>
      <protection locked="0"/>
    </xf>
    <xf numFmtId="164" fontId="2" fillId="2" borderId="0" xfId="24" applyFill="1" applyBorder="1" applyProtection="1">
      <alignment/>
      <protection locked="0"/>
    </xf>
    <xf numFmtId="164" fontId="6" fillId="2" borderId="23" xfId="21" applyFont="1" applyFill="1" applyBorder="1" applyAlignment="1" applyProtection="1">
      <alignment horizontal="center"/>
      <protection locked="0"/>
    </xf>
    <xf numFmtId="164" fontId="34" fillId="2" borderId="0" xfId="21" applyFont="1" applyFill="1" applyBorder="1" applyAlignment="1" applyProtection="1">
      <alignment horizontal="center"/>
      <protection locked="0"/>
    </xf>
    <xf numFmtId="164" fontId="11" fillId="2" borderId="0" xfId="21" applyFont="1" applyFill="1" applyBorder="1" applyProtection="1">
      <alignment/>
      <protection locked="0"/>
    </xf>
    <xf numFmtId="164" fontId="35" fillId="2" borderId="25" xfId="21" applyFont="1" applyFill="1" applyBorder="1" applyAlignment="1" applyProtection="1">
      <alignment horizontal="center"/>
      <protection locked="0"/>
    </xf>
    <xf numFmtId="164" fontId="24" fillId="4" borderId="1" xfId="21" applyFont="1" applyFill="1" applyBorder="1" applyAlignment="1" applyProtection="1">
      <alignment horizontal="center"/>
      <protection/>
    </xf>
    <xf numFmtId="164" fontId="21" fillId="4" borderId="1" xfId="21" applyFont="1" applyFill="1" applyBorder="1" applyAlignment="1" applyProtection="1">
      <alignment horizontal="center"/>
      <protection/>
    </xf>
    <xf numFmtId="164" fontId="21" fillId="4" borderId="1" xfId="24" applyFont="1" applyFill="1" applyBorder="1" applyAlignment="1" applyProtection="1">
      <alignment horizontal="center"/>
      <protection/>
    </xf>
    <xf numFmtId="164" fontId="11" fillId="2" borderId="16" xfId="20" applyFont="1" applyFill="1" applyBorder="1" applyAlignment="1" applyProtection="1">
      <alignment horizontal="left"/>
      <protection locked="0"/>
    </xf>
    <xf numFmtId="164" fontId="11" fillId="2" borderId="56" xfId="20" applyFont="1" applyFill="1" applyBorder="1" applyAlignment="1" applyProtection="1">
      <alignment horizontal="left"/>
      <protection locked="0"/>
    </xf>
    <xf numFmtId="164" fontId="11" fillId="2" borderId="18" xfId="20" applyFont="1" applyFill="1" applyBorder="1" applyAlignment="1" applyProtection="1">
      <alignment horizontal="left"/>
      <protection locked="0"/>
    </xf>
    <xf numFmtId="164" fontId="2" fillId="2" borderId="23" xfId="24" applyFill="1" applyBorder="1" applyProtection="1">
      <alignment/>
      <protection locked="0"/>
    </xf>
    <xf numFmtId="164" fontId="11" fillId="2" borderId="23" xfId="21" applyFont="1" applyFill="1" applyBorder="1" applyAlignment="1" applyProtection="1">
      <alignment horizontal="center"/>
      <protection locked="0"/>
    </xf>
    <xf numFmtId="164" fontId="24" fillId="4" borderId="10" xfId="21" applyFont="1" applyFill="1" applyBorder="1" applyAlignment="1" applyProtection="1">
      <alignment horizontal="left"/>
      <protection/>
    </xf>
    <xf numFmtId="164" fontId="24" fillId="4" borderId="57" xfId="21" applyFont="1" applyFill="1" applyBorder="1" applyAlignment="1" applyProtection="1">
      <alignment horizontal="left"/>
      <protection/>
    </xf>
    <xf numFmtId="164" fontId="24" fillId="4" borderId="58" xfId="21" applyFont="1" applyFill="1" applyBorder="1" applyAlignment="1" applyProtection="1">
      <alignment horizontal="left"/>
      <protection/>
    </xf>
    <xf numFmtId="169" fontId="21" fillId="4" borderId="59" xfId="15" applyNumberFormat="1" applyFont="1" applyFill="1" applyBorder="1" applyAlignment="1" applyProtection="1">
      <alignment horizontal="center"/>
      <protection hidden="1"/>
    </xf>
    <xf numFmtId="173" fontId="13" fillId="4" borderId="59" xfId="21" applyNumberFormat="1" applyFont="1" applyFill="1" applyBorder="1" applyAlignment="1" applyProtection="1">
      <alignment horizontal="center"/>
      <protection hidden="1"/>
    </xf>
    <xf numFmtId="164" fontId="24" fillId="4" borderId="35" xfId="21" applyFont="1" applyFill="1" applyBorder="1" applyAlignment="1" applyProtection="1">
      <alignment horizontal="left"/>
      <protection/>
    </xf>
    <xf numFmtId="164" fontId="24" fillId="4" borderId="40" xfId="21" applyFont="1" applyFill="1" applyBorder="1" applyAlignment="1" applyProtection="1">
      <alignment horizontal="left"/>
      <protection/>
    </xf>
    <xf numFmtId="164" fontId="24" fillId="4" borderId="41" xfId="21" applyFont="1" applyFill="1" applyBorder="1" applyAlignment="1" applyProtection="1">
      <alignment horizontal="left"/>
      <protection/>
    </xf>
    <xf numFmtId="169" fontId="21" fillId="4" borderId="48" xfId="15" applyNumberFormat="1" applyFont="1" applyFill="1" applyBorder="1" applyAlignment="1" applyProtection="1">
      <alignment horizontal="center"/>
      <protection hidden="1"/>
    </xf>
    <xf numFmtId="173" fontId="13" fillId="4" borderId="20" xfId="21" applyNumberFormat="1" applyFont="1" applyFill="1" applyBorder="1" applyAlignment="1" applyProtection="1">
      <alignment horizontal="center"/>
      <protection hidden="1"/>
    </xf>
    <xf numFmtId="164" fontId="24" fillId="4" borderId="16" xfId="21" applyFont="1" applyFill="1" applyBorder="1" applyAlignment="1" applyProtection="1">
      <alignment horizontal="left"/>
      <protection/>
    </xf>
    <xf numFmtId="164" fontId="24" fillId="4" borderId="56" xfId="21" applyFont="1" applyFill="1" applyBorder="1" applyAlignment="1" applyProtection="1">
      <alignment horizontal="left"/>
      <protection/>
    </xf>
    <xf numFmtId="164" fontId="24" fillId="4" borderId="60" xfId="21" applyFont="1" applyFill="1" applyBorder="1" applyAlignment="1" applyProtection="1">
      <alignment horizontal="left"/>
      <protection/>
    </xf>
    <xf numFmtId="169" fontId="21" fillId="4" borderId="61" xfId="15" applyNumberFormat="1" applyFont="1" applyFill="1" applyBorder="1" applyAlignment="1" applyProtection="1">
      <alignment horizontal="center"/>
      <protection hidden="1"/>
    </xf>
    <xf numFmtId="164" fontId="11" fillId="2" borderId="0" xfId="20" applyFont="1" applyFill="1" applyBorder="1" applyAlignment="1" applyProtection="1">
      <alignment horizontal="center"/>
      <protection/>
    </xf>
    <xf numFmtId="175" fontId="9" fillId="2" borderId="24" xfId="20" applyNumberFormat="1" applyFont="1" applyFill="1" applyBorder="1" applyAlignment="1" applyProtection="1">
      <alignment horizontal="center"/>
      <protection locked="0"/>
    </xf>
    <xf numFmtId="175" fontId="11" fillId="2" borderId="0" xfId="20" applyNumberFormat="1" applyFont="1" applyFill="1" applyBorder="1" applyAlignment="1" applyProtection="1">
      <alignment horizontal="center"/>
      <protection/>
    </xf>
    <xf numFmtId="164" fontId="9" fillId="2" borderId="24" xfId="20" applyFont="1" applyFill="1" applyBorder="1" applyAlignment="1" applyProtection="1">
      <alignment horizontal="left"/>
      <protection locked="0"/>
    </xf>
    <xf numFmtId="164" fontId="24" fillId="4" borderId="1" xfId="21" applyFont="1" applyFill="1" applyBorder="1" applyAlignment="1" applyProtection="1">
      <alignment horizontal="left"/>
      <protection/>
    </xf>
    <xf numFmtId="169" fontId="13" fillId="4" borderId="1" xfId="21" applyNumberFormat="1" applyFont="1" applyFill="1" applyBorder="1" applyAlignment="1" applyProtection="1">
      <alignment horizontal="center"/>
      <protection hidden="1"/>
    </xf>
    <xf numFmtId="173" fontId="13" fillId="4" borderId="1" xfId="21" applyNumberFormat="1" applyFont="1" applyFill="1" applyBorder="1" applyAlignment="1" applyProtection="1">
      <alignment horizontal="center"/>
      <protection hidden="1"/>
    </xf>
    <xf numFmtId="164" fontId="23" fillId="2" borderId="0" xfId="21" applyFont="1" applyFill="1" applyBorder="1" applyAlignment="1" applyProtection="1">
      <alignment horizontal="center"/>
      <protection/>
    </xf>
    <xf numFmtId="164" fontId="3" fillId="2" borderId="37" xfId="20" applyFont="1" applyFill="1" applyBorder="1" applyAlignment="1" applyProtection="1">
      <alignment horizontal="left"/>
      <protection locked="0"/>
    </xf>
    <xf numFmtId="164" fontId="11" fillId="2" borderId="0" xfId="21" applyFont="1" applyFill="1" applyBorder="1" applyAlignment="1" applyProtection="1">
      <alignment horizontal="left"/>
      <protection/>
    </xf>
    <xf numFmtId="173" fontId="34" fillId="2" borderId="0" xfId="21" applyNumberFormat="1" applyFont="1" applyFill="1" applyBorder="1" applyAlignment="1" applyProtection="1">
      <alignment horizontal="center"/>
      <protection/>
    </xf>
    <xf numFmtId="169" fontId="34" fillId="2" borderId="0" xfId="21" applyNumberFormat="1" applyFont="1" applyFill="1" applyBorder="1" applyAlignment="1" applyProtection="1">
      <alignment horizontal="center"/>
      <protection/>
    </xf>
    <xf numFmtId="164" fontId="3" fillId="2" borderId="48" xfId="20" applyFont="1" applyFill="1" applyBorder="1" applyAlignment="1" applyProtection="1">
      <alignment horizontal="left"/>
      <protection locked="0"/>
    </xf>
    <xf numFmtId="164" fontId="24" fillId="4" borderId="62" xfId="24" applyFont="1" applyFill="1" applyBorder="1" applyAlignment="1" applyProtection="1">
      <alignment horizontal="left"/>
      <protection/>
    </xf>
    <xf numFmtId="177" fontId="3" fillId="4" borderId="1" xfId="15" applyNumberFormat="1" applyFont="1" applyFill="1" applyBorder="1" applyAlignment="1" applyProtection="1">
      <alignment horizontal="left"/>
      <protection hidden="1"/>
    </xf>
    <xf numFmtId="178" fontId="3" fillId="2" borderId="59" xfId="15" applyNumberFormat="1" applyFont="1" applyFill="1" applyBorder="1" applyAlignment="1" applyProtection="1">
      <alignment horizontal="left"/>
      <protection locked="0"/>
    </xf>
    <xf numFmtId="164" fontId="3" fillId="2" borderId="39" xfId="20" applyFont="1" applyFill="1" applyBorder="1" applyAlignment="1" applyProtection="1">
      <alignment horizontal="left"/>
      <protection locked="0"/>
    </xf>
    <xf numFmtId="164" fontId="24" fillId="4" borderId="35" xfId="24" applyFont="1" applyFill="1" applyBorder="1" applyAlignment="1" applyProtection="1">
      <alignment horizontal="left"/>
      <protection/>
    </xf>
    <xf numFmtId="178" fontId="3" fillId="2" borderId="48" xfId="15" applyNumberFormat="1" applyFont="1" applyFill="1" applyBorder="1" applyAlignment="1" applyProtection="1">
      <alignment horizontal="left"/>
      <protection locked="0"/>
    </xf>
    <xf numFmtId="164" fontId="24" fillId="4" borderId="16" xfId="24" applyFont="1" applyFill="1" applyBorder="1" applyAlignment="1" applyProtection="1">
      <alignment horizontal="left"/>
      <protection/>
    </xf>
    <xf numFmtId="178" fontId="3" fillId="2" borderId="63" xfId="15" applyNumberFormat="1" applyFont="1" applyFill="1" applyBorder="1" applyAlignment="1" applyProtection="1">
      <alignment horizontal="left"/>
      <protection locked="0"/>
    </xf>
    <xf numFmtId="164" fontId="24" fillId="4" borderId="10" xfId="24" applyFont="1" applyFill="1" applyBorder="1" applyAlignment="1" applyProtection="1">
      <alignment horizontal="left"/>
      <protection/>
    </xf>
    <xf numFmtId="164" fontId="20" fillId="2" borderId="25" xfId="20" applyFont="1" applyFill="1" applyBorder="1" applyProtection="1">
      <alignment/>
      <protection/>
    </xf>
    <xf numFmtId="164" fontId="11" fillId="2" borderId="0" xfId="20" applyFont="1" applyFill="1" applyBorder="1" applyAlignment="1" applyProtection="1">
      <alignment horizontal="right"/>
      <protection/>
    </xf>
    <xf numFmtId="164" fontId="11" fillId="2" borderId="0" xfId="20" applyFont="1" applyFill="1" applyBorder="1" applyAlignment="1" applyProtection="1">
      <alignment horizontal="left"/>
      <protection/>
    </xf>
    <xf numFmtId="175" fontId="9" fillId="2" borderId="38" xfId="20" applyNumberFormat="1" applyFont="1" applyFill="1" applyBorder="1" applyAlignment="1" applyProtection="1">
      <alignment horizontal="center"/>
      <protection locked="0"/>
    </xf>
    <xf numFmtId="164" fontId="0" fillId="2" borderId="50" xfId="20" applyFill="1" applyBorder="1" applyAlignment="1" applyProtection="1">
      <alignment horizontal="center"/>
      <protection/>
    </xf>
    <xf numFmtId="164" fontId="9" fillId="2" borderId="24" xfId="20" applyNumberFormat="1" applyFont="1" applyFill="1" applyBorder="1" applyAlignment="1" applyProtection="1">
      <alignment horizontal="center"/>
      <protection locked="0"/>
    </xf>
    <xf numFmtId="164" fontId="9" fillId="8" borderId="1" xfId="21" applyFont="1" applyFill="1" applyBorder="1" applyAlignment="1" applyProtection="1">
      <alignment horizontal="center"/>
      <protection/>
    </xf>
    <xf numFmtId="173" fontId="9" fillId="4" borderId="8" xfId="21" applyNumberFormat="1" applyFont="1" applyFill="1" applyBorder="1" applyAlignment="1" applyProtection="1">
      <alignment horizontal="center"/>
      <protection hidden="1"/>
    </xf>
    <xf numFmtId="164" fontId="23" fillId="5" borderId="1" xfId="21" applyFont="1" applyFill="1" applyBorder="1" applyAlignment="1" applyProtection="1">
      <alignment horizontal="center"/>
      <protection/>
    </xf>
    <xf numFmtId="164" fontId="20" fillId="2" borderId="0" xfId="20" applyFont="1" applyFill="1" applyBorder="1" applyAlignment="1" applyProtection="1">
      <alignment horizontal="left"/>
      <protection/>
    </xf>
    <xf numFmtId="164" fontId="11" fillId="2" borderId="2" xfId="21" applyFont="1" applyFill="1" applyBorder="1" applyAlignment="1" applyProtection="1">
      <alignment/>
      <protection locked="0"/>
    </xf>
    <xf numFmtId="164" fontId="11" fillId="2" borderId="13" xfId="21" applyFont="1" applyFill="1" applyBorder="1" applyAlignment="1" applyProtection="1">
      <alignment/>
      <protection locked="0"/>
    </xf>
    <xf numFmtId="164" fontId="11" fillId="2" borderId="14" xfId="21" applyFont="1" applyFill="1" applyBorder="1" applyAlignment="1" applyProtection="1">
      <alignment/>
      <protection locked="0"/>
    </xf>
    <xf numFmtId="164" fontId="11" fillId="2" borderId="64" xfId="21" applyFont="1" applyFill="1" applyBorder="1" applyAlignment="1" applyProtection="1">
      <alignment/>
      <protection locked="0"/>
    </xf>
    <xf numFmtId="164" fontId="0" fillId="2" borderId="0" xfId="21" applyFont="1" applyFill="1" applyProtection="1">
      <alignment/>
      <protection/>
    </xf>
    <xf numFmtId="169" fontId="34" fillId="4" borderId="64" xfId="21" applyNumberFormat="1" applyFont="1" applyFill="1" applyBorder="1" applyAlignment="1" applyProtection="1">
      <alignment horizontal="center"/>
      <protection/>
    </xf>
    <xf numFmtId="169" fontId="34" fillId="4" borderId="65" xfId="21" applyNumberFormat="1" applyFont="1" applyFill="1" applyBorder="1" applyAlignment="1" applyProtection="1">
      <alignment horizontal="center"/>
      <protection/>
    </xf>
    <xf numFmtId="169" fontId="34" fillId="4" borderId="1" xfId="21" applyNumberFormat="1" applyFont="1" applyFill="1" applyBorder="1" applyAlignment="1" applyProtection="1">
      <alignment horizontal="center"/>
      <protection/>
    </xf>
    <xf numFmtId="164" fontId="11" fillId="2" borderId="62" xfId="21" applyFont="1" applyFill="1" applyBorder="1" applyAlignment="1" applyProtection="1">
      <alignment/>
      <protection locked="0"/>
    </xf>
    <xf numFmtId="164" fontId="11" fillId="2" borderId="32" xfId="21" applyFont="1" applyFill="1" applyBorder="1" applyAlignment="1" applyProtection="1">
      <alignment/>
      <protection locked="0"/>
    </xf>
    <xf numFmtId="164" fontId="11" fillId="2" borderId="34" xfId="21" applyFont="1" applyFill="1" applyBorder="1" applyAlignment="1" applyProtection="1">
      <alignment/>
      <protection locked="0"/>
    </xf>
    <xf numFmtId="164" fontId="11" fillId="2" borderId="66" xfId="21" applyFont="1" applyFill="1" applyBorder="1" applyAlignment="1" applyProtection="1">
      <alignment/>
      <protection locked="0"/>
    </xf>
    <xf numFmtId="164" fontId="11" fillId="4" borderId="1" xfId="21" applyFont="1" applyFill="1" applyBorder="1" applyAlignment="1" applyProtection="1">
      <alignment horizontal="left"/>
      <protection/>
    </xf>
    <xf numFmtId="169" fontId="34" fillId="4" borderId="2" xfId="21" applyNumberFormat="1" applyFont="1" applyFill="1" applyBorder="1" applyAlignment="1" applyProtection="1">
      <alignment horizontal="center"/>
      <protection/>
    </xf>
    <xf numFmtId="173" fontId="11" fillId="4" borderId="14" xfId="21" applyNumberFormat="1" applyFont="1" applyFill="1" applyBorder="1" applyAlignment="1" applyProtection="1">
      <alignment horizontal="center"/>
      <protection hidden="1"/>
    </xf>
    <xf numFmtId="164" fontId="11" fillId="2" borderId="67" xfId="21" applyFont="1" applyFill="1" applyBorder="1" applyAlignment="1" applyProtection="1">
      <alignment/>
      <protection locked="0"/>
    </xf>
    <xf numFmtId="164" fontId="11" fillId="2" borderId="68" xfId="21" applyFont="1" applyFill="1" applyBorder="1" applyAlignment="1" applyProtection="1">
      <alignment/>
      <protection locked="0"/>
    </xf>
    <xf numFmtId="164" fontId="11" fillId="2" borderId="52" xfId="21" applyFont="1" applyFill="1" applyBorder="1" applyAlignment="1" applyProtection="1">
      <alignment/>
      <protection locked="0"/>
    </xf>
    <xf numFmtId="164" fontId="11" fillId="2" borderId="61" xfId="21" applyFont="1" applyFill="1" applyBorder="1" applyAlignment="1" applyProtection="1">
      <alignment/>
      <protection locked="0"/>
    </xf>
    <xf numFmtId="169" fontId="34" fillId="4" borderId="6" xfId="21" applyNumberFormat="1" applyFont="1" applyFill="1" applyBorder="1" applyAlignment="1" applyProtection="1">
      <alignment horizontal="center"/>
      <protection/>
    </xf>
    <xf numFmtId="173" fontId="11" fillId="4" borderId="8" xfId="21" applyNumberFormat="1" applyFont="1" applyFill="1" applyBorder="1" applyAlignment="1" applyProtection="1">
      <alignment horizontal="center"/>
      <protection hidden="1"/>
    </xf>
    <xf numFmtId="164" fontId="2" fillId="2" borderId="69" xfId="24" applyFill="1" applyBorder="1" applyProtection="1">
      <alignment/>
      <protection locked="0"/>
    </xf>
    <xf numFmtId="164" fontId="2" fillId="2" borderId="15" xfId="24" applyFill="1" applyBorder="1" applyProtection="1">
      <alignment/>
      <protection locked="0"/>
    </xf>
    <xf numFmtId="164" fontId="11" fillId="2" borderId="69" xfId="21" applyFont="1" applyFill="1" applyBorder="1" applyAlignment="1" applyProtection="1">
      <alignment/>
      <protection locked="0"/>
    </xf>
    <xf numFmtId="164" fontId="11" fillId="2" borderId="15" xfId="21" applyFont="1" applyFill="1" applyBorder="1" applyAlignment="1" applyProtection="1">
      <alignment/>
      <protection locked="0"/>
    </xf>
    <xf numFmtId="164" fontId="11" fillId="2" borderId="70" xfId="21" applyFont="1" applyFill="1" applyBorder="1" applyAlignment="1" applyProtection="1">
      <alignment/>
      <protection locked="0"/>
    </xf>
    <xf numFmtId="164" fontId="11" fillId="2" borderId="9" xfId="21" applyFont="1" applyFill="1" applyBorder="1" applyAlignment="1" applyProtection="1">
      <alignment/>
      <protection locked="0"/>
    </xf>
    <xf numFmtId="164" fontId="34" fillId="4" borderId="6" xfId="21" applyFont="1" applyFill="1" applyBorder="1" applyAlignment="1" applyProtection="1">
      <alignment horizontal="center"/>
      <protection/>
    </xf>
    <xf numFmtId="179" fontId="34" fillId="4" borderId="1" xfId="21" applyNumberFormat="1" applyFont="1" applyFill="1" applyBorder="1" applyAlignment="1" applyProtection="1">
      <alignment horizontal="center"/>
      <protection/>
    </xf>
    <xf numFmtId="164" fontId="36" fillId="2" borderId="0" xfId="24" applyFont="1" applyFill="1" applyProtection="1">
      <alignment/>
      <protection/>
    </xf>
    <xf numFmtId="175" fontId="11" fillId="2" borderId="24" xfId="20" applyNumberFormat="1" applyFont="1" applyFill="1" applyBorder="1" applyAlignment="1" applyProtection="1">
      <alignment horizontal="center"/>
      <protection locked="0"/>
    </xf>
    <xf numFmtId="180" fontId="11" fillId="2" borderId="38" xfId="20" applyNumberFormat="1" applyFont="1" applyFill="1" applyBorder="1" applyAlignment="1" applyProtection="1">
      <alignment horizontal="center"/>
      <protection locked="0"/>
    </xf>
    <xf numFmtId="180" fontId="11" fillId="2" borderId="36" xfId="20" applyNumberFormat="1" applyFont="1" applyFill="1" applyBorder="1" applyAlignment="1" applyProtection="1">
      <alignment horizontal="center"/>
      <protection locked="0"/>
    </xf>
    <xf numFmtId="164" fontId="11" fillId="2" borderId="24" xfId="20" applyFont="1" applyFill="1" applyBorder="1" applyAlignment="1" applyProtection="1">
      <alignment horizontal="center"/>
      <protection/>
    </xf>
    <xf numFmtId="164" fontId="11" fillId="2" borderId="38" xfId="20" applyFont="1" applyFill="1" applyBorder="1" applyAlignment="1" applyProtection="1">
      <alignment horizontal="center"/>
      <protection locked="0"/>
    </xf>
    <xf numFmtId="164" fontId="11" fillId="2" borderId="40" xfId="20" applyFont="1" applyFill="1" applyBorder="1" applyAlignment="1" applyProtection="1">
      <alignment horizontal="center"/>
      <protection locked="0"/>
    </xf>
    <xf numFmtId="164" fontId="11" fillId="2" borderId="36" xfId="20" applyFont="1" applyFill="1" applyBorder="1" applyAlignment="1" applyProtection="1">
      <alignment horizontal="center"/>
      <protection locked="0"/>
    </xf>
    <xf numFmtId="164" fontId="2" fillId="2" borderId="23" xfId="24" applyFill="1" applyBorder="1" applyProtection="1">
      <alignment/>
      <protection/>
    </xf>
    <xf numFmtId="164" fontId="2" fillId="2" borderId="25" xfId="24" applyFill="1" applyBorder="1" applyProtection="1">
      <alignment/>
      <protection/>
    </xf>
    <xf numFmtId="164" fontId="6" fillId="0" borderId="46" xfId="24" applyFont="1" applyBorder="1" applyAlignment="1" applyProtection="1">
      <alignment horizontal="center"/>
      <protection/>
    </xf>
    <xf numFmtId="164" fontId="6" fillId="0" borderId="71" xfId="24" applyFont="1" applyBorder="1" applyAlignment="1" applyProtection="1">
      <alignment horizontal="center"/>
      <protection/>
    </xf>
    <xf numFmtId="164" fontId="37" fillId="0" borderId="71" xfId="24" applyFont="1" applyBorder="1" applyAlignment="1" applyProtection="1">
      <alignment horizontal="center"/>
      <protection/>
    </xf>
    <xf numFmtId="164" fontId="6" fillId="0" borderId="3" xfId="24" applyFont="1" applyBorder="1" applyAlignment="1" applyProtection="1">
      <alignment horizontal="center"/>
      <protection/>
    </xf>
    <xf numFmtId="164" fontId="6" fillId="0" borderId="1" xfId="24" applyFont="1" applyBorder="1" applyAlignment="1" applyProtection="1">
      <alignment horizontal="center"/>
      <protection/>
    </xf>
    <xf numFmtId="164" fontId="38" fillId="0" borderId="72" xfId="24" applyFont="1" applyBorder="1" applyAlignment="1" applyProtection="1">
      <alignment horizontal="center"/>
      <protection/>
    </xf>
    <xf numFmtId="164" fontId="6" fillId="2" borderId="0" xfId="24" applyFont="1" applyFill="1" applyBorder="1" applyAlignment="1" applyProtection="1">
      <alignment horizontal="center"/>
      <protection/>
    </xf>
    <xf numFmtId="164" fontId="0" fillId="2" borderId="0" xfId="21" applyFont="1" applyFill="1" applyBorder="1" applyProtection="1">
      <alignment/>
      <protection/>
    </xf>
    <xf numFmtId="181" fontId="37" fillId="0" borderId="26" xfId="24" applyNumberFormat="1" applyFont="1" applyBorder="1" applyAlignment="1" applyProtection="1">
      <alignment horizontal="center"/>
      <protection locked="0"/>
    </xf>
    <xf numFmtId="181" fontId="37" fillId="0" borderId="24" xfId="24" applyNumberFormat="1" applyFont="1" applyBorder="1" applyAlignment="1" applyProtection="1">
      <alignment horizontal="center"/>
      <protection locked="0"/>
    </xf>
    <xf numFmtId="164" fontId="37" fillId="0" borderId="27" xfId="24" applyFont="1" applyBorder="1" applyAlignment="1" applyProtection="1">
      <alignment horizontal="center"/>
      <protection locked="0"/>
    </xf>
    <xf numFmtId="164" fontId="37" fillId="0" borderId="11" xfId="24" applyFont="1" applyBorder="1" applyAlignment="1" applyProtection="1">
      <alignment horizontal="center"/>
      <protection locked="0"/>
    </xf>
    <xf numFmtId="164" fontId="37" fillId="0" borderId="10" xfId="24" applyFont="1" applyBorder="1" applyAlignment="1" applyProtection="1">
      <alignment horizontal="center"/>
      <protection locked="0"/>
    </xf>
    <xf numFmtId="164" fontId="37" fillId="0" borderId="13" xfId="24" applyFont="1" applyBorder="1" applyProtection="1">
      <alignment/>
      <protection locked="0"/>
    </xf>
    <xf numFmtId="174" fontId="37" fillId="2" borderId="0" xfId="24" applyNumberFormat="1" applyFont="1" applyFill="1" applyBorder="1" applyAlignment="1" applyProtection="1">
      <alignment horizontal="center"/>
      <protection/>
    </xf>
    <xf numFmtId="181" fontId="37" fillId="0" borderId="39" xfId="24" applyNumberFormat="1" applyFont="1" applyBorder="1" applyAlignment="1" applyProtection="1">
      <alignment horizontal="center"/>
      <protection locked="0"/>
    </xf>
    <xf numFmtId="164" fontId="37" fillId="0" borderId="24" xfId="24" applyFont="1" applyBorder="1" applyAlignment="1" applyProtection="1">
      <alignment horizontal="center"/>
      <protection locked="0"/>
    </xf>
    <xf numFmtId="164" fontId="37" fillId="0" borderId="37" xfId="24" applyFont="1" applyBorder="1" applyAlignment="1" applyProtection="1">
      <alignment horizontal="center"/>
      <protection locked="0"/>
    </xf>
    <xf numFmtId="164" fontId="37" fillId="0" borderId="35" xfId="24" applyFont="1" applyBorder="1" applyAlignment="1" applyProtection="1">
      <alignment horizontal="center"/>
      <protection locked="0"/>
    </xf>
    <xf numFmtId="164" fontId="37" fillId="2" borderId="0" xfId="24" applyFont="1" applyFill="1" applyBorder="1" applyAlignment="1" applyProtection="1">
      <alignment horizontal="center"/>
      <protection/>
    </xf>
    <xf numFmtId="164" fontId="39" fillId="2" borderId="0" xfId="24" applyFont="1" applyFill="1" applyProtection="1">
      <alignment/>
      <protection/>
    </xf>
    <xf numFmtId="164" fontId="39" fillId="0" borderId="0" xfId="24" applyFont="1" applyProtection="1">
      <alignment/>
      <protection/>
    </xf>
    <xf numFmtId="164" fontId="9" fillId="2" borderId="73" xfId="20" applyFont="1" applyFill="1" applyBorder="1" applyAlignment="1" applyProtection="1">
      <alignment horizontal="left"/>
      <protection locked="0"/>
    </xf>
    <xf numFmtId="164" fontId="39" fillId="2" borderId="0" xfId="24" applyFont="1" applyFill="1" applyBorder="1" applyProtection="1">
      <alignment/>
      <protection/>
    </xf>
    <xf numFmtId="164" fontId="9" fillId="2" borderId="74" xfId="20" applyFont="1" applyFill="1" applyBorder="1" applyAlignment="1" applyProtection="1">
      <alignment/>
      <protection locked="0"/>
    </xf>
    <xf numFmtId="164" fontId="0" fillId="2" borderId="75" xfId="20" applyFill="1" applyBorder="1" applyProtection="1">
      <alignment/>
      <protection/>
    </xf>
    <xf numFmtId="164" fontId="39" fillId="2" borderId="23" xfId="24" applyFont="1" applyFill="1" applyBorder="1" applyProtection="1">
      <alignment/>
      <protection/>
    </xf>
    <xf numFmtId="181" fontId="37" fillId="0" borderId="24" xfId="24" applyNumberFormat="1" applyFont="1" applyBorder="1" applyAlignment="1" applyProtection="1">
      <alignment horizontal="center"/>
      <protection/>
    </xf>
    <xf numFmtId="164" fontId="37" fillId="0" borderId="24" xfId="24" applyFont="1" applyBorder="1" applyAlignment="1" applyProtection="1">
      <alignment horizontal="center"/>
      <protection/>
    </xf>
    <xf numFmtId="164" fontId="37" fillId="0" borderId="29" xfId="24" applyFont="1" applyBorder="1" applyAlignment="1" applyProtection="1">
      <alignment horizontal="center"/>
      <protection locked="0"/>
    </xf>
    <xf numFmtId="164" fontId="39" fillId="0" borderId="13" xfId="24" applyFont="1" applyBorder="1" applyProtection="1">
      <alignment/>
      <protection/>
    </xf>
    <xf numFmtId="164" fontId="37" fillId="0" borderId="24" xfId="24" applyFont="1" applyBorder="1" applyAlignment="1" applyProtection="1">
      <alignment horizontal="left"/>
      <protection/>
    </xf>
    <xf numFmtId="181" fontId="37" fillId="9" borderId="24" xfId="24" applyNumberFormat="1" applyFont="1" applyFill="1" applyBorder="1" applyAlignment="1" applyProtection="1">
      <alignment horizontal="center"/>
      <protection/>
    </xf>
    <xf numFmtId="164" fontId="37" fillId="9" borderId="24" xfId="24" applyFont="1" applyFill="1" applyBorder="1" applyAlignment="1" applyProtection="1">
      <alignment horizontal="center"/>
      <protection/>
    </xf>
    <xf numFmtId="164" fontId="37" fillId="9" borderId="37" xfId="24" applyFont="1" applyFill="1" applyBorder="1" applyAlignment="1" applyProtection="1">
      <alignment horizontal="center"/>
      <protection/>
    </xf>
    <xf numFmtId="181" fontId="37" fillId="0" borderId="76" xfId="24" applyNumberFormat="1" applyFont="1" applyBorder="1" applyAlignment="1" applyProtection="1">
      <alignment horizontal="center"/>
      <protection locked="0"/>
    </xf>
    <xf numFmtId="164" fontId="37" fillId="9" borderId="77" xfId="24" applyFont="1" applyFill="1" applyBorder="1" applyAlignment="1" applyProtection="1">
      <alignment horizontal="center"/>
      <protection/>
    </xf>
    <xf numFmtId="164" fontId="37" fillId="9" borderId="19" xfId="24" applyFont="1" applyFill="1" applyBorder="1" applyAlignment="1" applyProtection="1">
      <alignment horizontal="center"/>
      <protection/>
    </xf>
    <xf numFmtId="164" fontId="37" fillId="0" borderId="16" xfId="24" applyFont="1" applyBorder="1" applyAlignment="1" applyProtection="1">
      <alignment horizontal="center"/>
      <protection locked="0"/>
    </xf>
    <xf numFmtId="164" fontId="37" fillId="0" borderId="77" xfId="24" applyFont="1" applyBorder="1" applyAlignment="1" applyProtection="1">
      <alignment horizontal="center"/>
      <protection locked="0"/>
    </xf>
    <xf numFmtId="164" fontId="37" fillId="0" borderId="19" xfId="24" applyFont="1" applyBorder="1" applyAlignment="1" applyProtection="1">
      <alignment horizontal="center"/>
      <protection locked="0"/>
    </xf>
    <xf numFmtId="164" fontId="11" fillId="10" borderId="59" xfId="23" applyFont="1" applyFill="1" applyBorder="1" applyAlignment="1" applyProtection="1">
      <alignment horizontal="center"/>
      <protection hidden="1"/>
    </xf>
    <xf numFmtId="164" fontId="0" fillId="10" borderId="39" xfId="23" applyFont="1" applyFill="1" applyBorder="1" applyProtection="1">
      <alignment/>
      <protection hidden="1"/>
    </xf>
    <xf numFmtId="169" fontId="0" fillId="10" borderId="24" xfId="23" applyNumberFormat="1" applyFill="1" applyBorder="1" applyAlignment="1" applyProtection="1">
      <alignment horizontal="center"/>
      <protection hidden="1"/>
    </xf>
    <xf numFmtId="164" fontId="0" fillId="10" borderId="24" xfId="23" applyFill="1" applyBorder="1" applyAlignment="1" applyProtection="1">
      <alignment horizontal="center"/>
      <protection hidden="1"/>
    </xf>
    <xf numFmtId="164" fontId="0" fillId="10" borderId="37" xfId="23" applyFill="1" applyBorder="1" applyAlignment="1" applyProtection="1">
      <alignment horizontal="center"/>
      <protection hidden="1"/>
    </xf>
    <xf numFmtId="164" fontId="0" fillId="2" borderId="0" xfId="20" applyFill="1" applyProtection="1">
      <alignment/>
      <protection/>
    </xf>
    <xf numFmtId="164" fontId="0" fillId="10" borderId="76" xfId="23" applyFont="1" applyFill="1" applyBorder="1" applyProtection="1">
      <alignment/>
      <protection hidden="1"/>
    </xf>
    <xf numFmtId="164" fontId="0" fillId="10" borderId="77" xfId="23" applyFill="1" applyBorder="1" applyAlignment="1" applyProtection="1">
      <alignment horizontal="center"/>
      <protection hidden="1"/>
    </xf>
    <xf numFmtId="164" fontId="0" fillId="10" borderId="19" xfId="23" applyFill="1" applyBorder="1" applyAlignment="1" applyProtection="1">
      <alignment horizontal="center"/>
      <protection hidden="1"/>
    </xf>
    <xf numFmtId="164" fontId="0" fillId="11" borderId="0" xfId="23" applyFill="1" applyBorder="1" applyProtection="1">
      <alignment/>
      <protection hidden="1"/>
    </xf>
    <xf numFmtId="169" fontId="0" fillId="11" borderId="0" xfId="23" applyNumberFormat="1" applyFill="1" applyBorder="1" applyAlignment="1" applyProtection="1">
      <alignment horizontal="center"/>
      <protection hidden="1"/>
    </xf>
    <xf numFmtId="164" fontId="0" fillId="11" borderId="0" xfId="23" applyFill="1" applyBorder="1" applyAlignment="1" applyProtection="1">
      <alignment/>
      <protection hidden="1"/>
    </xf>
    <xf numFmtId="164" fontId="0" fillId="11" borderId="0" xfId="23" applyFill="1" applyAlignment="1" applyProtection="1">
      <alignment/>
      <protection hidden="1"/>
    </xf>
    <xf numFmtId="164" fontId="0" fillId="11" borderId="0" xfId="23" applyFill="1" applyBorder="1" applyAlignment="1" applyProtection="1">
      <alignment horizontal="center"/>
      <protection hidden="1"/>
    </xf>
    <xf numFmtId="164" fontId="11" fillId="11" borderId="46" xfId="23" applyFont="1" applyFill="1" applyBorder="1" applyAlignment="1" applyProtection="1">
      <alignment horizontal="center"/>
      <protection hidden="1"/>
    </xf>
    <xf numFmtId="164" fontId="11" fillId="11" borderId="71" xfId="23" applyFont="1" applyFill="1" applyBorder="1" applyAlignment="1" applyProtection="1">
      <alignment horizontal="center"/>
      <protection hidden="1"/>
    </xf>
    <xf numFmtId="164" fontId="11" fillId="11" borderId="3" xfId="23" applyFont="1" applyFill="1" applyBorder="1" applyAlignment="1" applyProtection="1">
      <alignment horizontal="center"/>
      <protection hidden="1"/>
    </xf>
    <xf numFmtId="164" fontId="2" fillId="11" borderId="0" xfId="24" applyFill="1" applyProtection="1">
      <alignment/>
      <protection hidden="1"/>
    </xf>
    <xf numFmtId="164" fontId="11" fillId="11" borderId="29" xfId="23" applyFont="1" applyFill="1" applyBorder="1" applyAlignment="1" applyProtection="1">
      <alignment horizontal="center"/>
      <protection hidden="1"/>
    </xf>
    <xf numFmtId="169" fontId="0" fillId="11" borderId="29" xfId="23" applyNumberFormat="1" applyFill="1" applyBorder="1" applyAlignment="1" applyProtection="1">
      <alignment horizontal="center"/>
      <protection hidden="1"/>
    </xf>
    <xf numFmtId="164" fontId="0" fillId="11" borderId="42" xfId="23" applyFont="1" applyFill="1" applyBorder="1" applyProtection="1">
      <alignment/>
      <protection hidden="1"/>
    </xf>
    <xf numFmtId="174" fontId="0" fillId="11" borderId="24" xfId="23" applyNumberFormat="1" applyFill="1" applyBorder="1" applyAlignment="1" applyProtection="1">
      <alignment horizontal="center"/>
      <protection hidden="1"/>
    </xf>
    <xf numFmtId="169" fontId="0" fillId="11" borderId="24" xfId="23" applyNumberFormat="1" applyFill="1" applyBorder="1" applyAlignment="1" applyProtection="1">
      <alignment horizontal="center"/>
      <protection hidden="1"/>
    </xf>
    <xf numFmtId="174" fontId="0" fillId="11" borderId="0" xfId="23" applyNumberFormat="1" applyFill="1" applyProtection="1">
      <alignment/>
      <protection hidden="1"/>
    </xf>
    <xf numFmtId="164" fontId="11" fillId="11" borderId="42" xfId="23" applyFont="1" applyFill="1" applyBorder="1" applyProtection="1">
      <alignment/>
      <protection hidden="1"/>
    </xf>
    <xf numFmtId="181" fontId="0" fillId="11" borderId="24" xfId="23" applyNumberFormat="1" applyFill="1" applyBorder="1" applyAlignment="1" applyProtection="1">
      <alignment horizontal="center"/>
      <protection hidden="1"/>
    </xf>
    <xf numFmtId="164" fontId="0" fillId="11" borderId="0" xfId="23" applyFill="1" applyProtection="1">
      <alignment/>
      <protection hidden="1"/>
    </xf>
    <xf numFmtId="164" fontId="0" fillId="11" borderId="0" xfId="23" applyFont="1" applyFill="1" applyBorder="1" applyProtection="1">
      <alignment/>
      <protection hidden="1"/>
    </xf>
    <xf numFmtId="169" fontId="0" fillId="11" borderId="24" xfId="24" applyNumberFormat="1" applyFont="1" applyFill="1" applyBorder="1" applyProtection="1">
      <alignment/>
      <protection hidden="1"/>
    </xf>
    <xf numFmtId="164" fontId="0" fillId="11" borderId="24" xfId="23" applyFill="1" applyBorder="1" applyProtection="1">
      <alignment/>
      <protection hidden="1"/>
    </xf>
    <xf numFmtId="164" fontId="2" fillId="11" borderId="0" xfId="24" applyFill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TS Färdplan" xfId="20"/>
    <cellStyle name="Normal_Driftfärdplan" xfId="21"/>
    <cellStyle name="Normal_Navberäkning" xfId="22"/>
    <cellStyle name="Normal_WB40TDI040116" xfId="23"/>
    <cellStyle name="Excel Built-in Normal" xfId="24"/>
  </cellStyles>
  <dxfs count="1">
    <dxf>
      <font>
        <b val="0"/>
        <color rgb="FF000000"/>
      </font>
      <fill>
        <patternFill patternType="solid">
          <fgColor rgb="FFFFFFC0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DDF2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Tillåtet TP-områdeVisar start o torrvikt</a:t>
            </a:r>
          </a:p>
        </c:rich>
      </c:tx>
      <c:layout>
        <c:manualLayout>
          <c:xMode val="factor"/>
          <c:yMode val="factor"/>
          <c:x val="-0.073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1"/>
          <c:w val="0.8695"/>
          <c:h val="0.735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('ESSV DKR'!$Z$9,'ESSV DKR'!$Z$11)</c:f>
              <c:numCache/>
            </c:numRef>
          </c:xVal>
          <c:yVal>
            <c:numRef>
              <c:f>('ESSV DKR'!$Y$9,'ESSV DKR'!$Y$11)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'ESSV DKR'!$O$52:$T$52</c:f>
              <c:numCache/>
            </c:numRef>
          </c:xVal>
          <c:yVal>
            <c:numRef>
              <c:f>'ESSV DKR'!$O$53:$T$53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'ESSV DKR'!$O$69:$R$69</c:f>
              <c:numCache/>
            </c:numRef>
          </c:xVal>
          <c:yVal>
            <c:numRef>
              <c:f>'ESSV DKR'!$O$68:$R$68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('ESSV DKR'!$AA$9,'ESSV DKR'!$AA$11)</c:f>
              <c:numCache/>
            </c:numRef>
          </c:xVal>
          <c:yVal>
            <c:numRef>
              <c:f>('ESSV DKR'!$Y$9,'ESSV DKR'!$Y$11)</c:f>
              <c:numCache/>
            </c:numRef>
          </c:yVal>
          <c:smooth val="0"/>
        </c:ser>
        <c:axId val="66009556"/>
        <c:axId val="57215093"/>
      </c:scatterChart>
      <c:valAx>
        <c:axId val="66009556"/>
        <c:scaling>
          <c:orientation val="minMax"/>
          <c:max val="130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Hävarm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15093"/>
        <c:crosses val="autoZero"/>
        <c:crossBetween val="midCat"/>
        <c:dispUnits/>
        <c:majorUnit val="50"/>
      </c:valAx>
      <c:valAx>
        <c:axId val="57215093"/>
        <c:scaling>
          <c:orientation val="minMax"/>
          <c:max val="1200"/>
          <c:min val="6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Flygplanets vikt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9556"/>
        <c:crosses val="autoZero"/>
        <c:crossBetween val="midCat"/>
        <c:dispUnits/>
        <c:majorUnit val="50"/>
        <c:minorUnit val="16.666666666666668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571500</xdr:colOff>
      <xdr:row>23</xdr:row>
      <xdr:rowOff>38100</xdr:rowOff>
    </xdr:from>
    <xdr:to>
      <xdr:col>20</xdr:col>
      <xdr:colOff>76200</xdr:colOff>
      <xdr:row>24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13573125" y="6419850"/>
          <a:ext cx="285750" cy="20002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Kg</a:t>
          </a:r>
        </a:p>
      </xdr:txBody>
    </xdr:sp>
    <xdr:clientData/>
  </xdr:twoCellAnchor>
  <xdr:twoCellAnchor>
    <xdr:from>
      <xdr:col>15</xdr:col>
      <xdr:colOff>38100</xdr:colOff>
      <xdr:row>35</xdr:row>
      <xdr:rowOff>0</xdr:rowOff>
    </xdr:from>
    <xdr:to>
      <xdr:col>21</xdr:col>
      <xdr:colOff>38100</xdr:colOff>
      <xdr:row>40</xdr:row>
      <xdr:rowOff>190500</xdr:rowOff>
    </xdr:to>
    <xdr:sp>
      <xdr:nvSpPr>
        <xdr:cNvPr id="2" name="Text Box 3"/>
        <xdr:cNvSpPr>
          <a:spLocks/>
        </xdr:cNvSpPr>
      </xdr:nvSpPr>
      <xdr:spPr>
        <a:xfrm>
          <a:off x="10210800" y="8582025"/>
          <a:ext cx="4314825" cy="1333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VMC-minima
</a:t>
          </a:r>
          <a:r>
            <a:rPr lang="en-US" cap="none" sz="1200" b="0" i="0" u="none" baseline="0">
              <a:solidFill>
                <a:srgbClr val="000000"/>
              </a:solidFill>
            </a:rPr>
            <a:t> Luft / höjd           Sikt         Moln hor     Moln vertikalt        
 C &lt; FL 95          5 km       1,5 km         1000 ft 
 Speciell VFR      1,5 km        Klart från moln     
 På eller under högsta av 3000 ft MSL eller 
 1000 ft GND Sikt 5 Km Klart från moln sikt till marken
</a:t>
          </a:r>
        </a:p>
      </xdr:txBody>
    </xdr:sp>
    <xdr:clientData/>
  </xdr:twoCellAnchor>
  <xdr:twoCellAnchor>
    <xdr:from>
      <xdr:col>15</xdr:col>
      <xdr:colOff>57150</xdr:colOff>
      <xdr:row>41</xdr:row>
      <xdr:rowOff>57150</xdr:rowOff>
    </xdr:from>
    <xdr:to>
      <xdr:col>21</xdr:col>
      <xdr:colOff>47625</xdr:colOff>
      <xdr:row>44</xdr:row>
      <xdr:rowOff>28575</xdr:rowOff>
    </xdr:to>
    <xdr:sp>
      <xdr:nvSpPr>
        <xdr:cNvPr id="3" name="Text Box 4"/>
        <xdr:cNvSpPr>
          <a:spLocks/>
        </xdr:cNvSpPr>
      </xdr:nvSpPr>
      <xdr:spPr>
        <a:xfrm>
          <a:off x="10229850" y="10010775"/>
          <a:ext cx="4305300" cy="657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Planeringsminima
Dag       = Metrologisk sikt 5 Km Molntäckeshöjd 1000 ft
Mörker = Metrologisk sikt 8 Km Molntäckeshöjd 2000 ft</a:t>
          </a:r>
        </a:p>
      </xdr:txBody>
    </xdr:sp>
    <xdr:clientData/>
  </xdr:twoCellAnchor>
  <xdr:twoCellAnchor>
    <xdr:from>
      <xdr:col>15</xdr:col>
      <xdr:colOff>57150</xdr:colOff>
      <xdr:row>44</xdr:row>
      <xdr:rowOff>114300</xdr:rowOff>
    </xdr:from>
    <xdr:to>
      <xdr:col>21</xdr:col>
      <xdr:colOff>47625</xdr:colOff>
      <xdr:row>46</xdr:row>
      <xdr:rowOff>114300</xdr:rowOff>
    </xdr:to>
    <xdr:sp>
      <xdr:nvSpPr>
        <xdr:cNvPr id="4" name="Text Box 5"/>
        <xdr:cNvSpPr>
          <a:spLocks/>
        </xdr:cNvSpPr>
      </xdr:nvSpPr>
      <xdr:spPr>
        <a:xfrm>
          <a:off x="10229850" y="10753725"/>
          <a:ext cx="4305300" cy="36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ON TOP </a:t>
          </a:r>
          <a:r>
            <a:rPr lang="en-US" cap="none" sz="1200" b="0" i="0" u="none" baseline="0">
              <a:solidFill>
                <a:srgbClr val="000000"/>
              </a:solidFill>
            </a:rPr>
            <a:t>VMC ovan moln. Ej i mörker
Vid destination 8 km sikt, max 4/8 2000 ft    </a:t>
          </a:r>
        </a:p>
      </xdr:txBody>
    </xdr:sp>
    <xdr:clientData/>
  </xdr:twoCellAnchor>
  <xdr:twoCellAnchor>
    <xdr:from>
      <xdr:col>22</xdr:col>
      <xdr:colOff>9525</xdr:colOff>
      <xdr:row>35</xdr:row>
      <xdr:rowOff>9525</xdr:rowOff>
    </xdr:from>
    <xdr:to>
      <xdr:col>26</xdr:col>
      <xdr:colOff>47625</xdr:colOff>
      <xdr:row>40</xdr:row>
      <xdr:rowOff>180975</xdr:rowOff>
    </xdr:to>
    <xdr:sp>
      <xdr:nvSpPr>
        <xdr:cNvPr id="5" name="Text Box 6"/>
        <xdr:cNvSpPr>
          <a:spLocks/>
        </xdr:cNvSpPr>
      </xdr:nvSpPr>
      <xdr:spPr>
        <a:xfrm>
          <a:off x="14820900" y="8591550"/>
          <a:ext cx="3305175" cy="1314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Lämna färdplan      </a:t>
          </a:r>
          <a:r>
            <a:rPr lang="en-US" cap="none" sz="1000" b="1" i="0" u="none" baseline="0">
              <a:solidFill>
                <a:srgbClr val="000000"/>
              </a:solidFill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</a:rPr>
            <a:t>          08-797 63 40
Avsluta färdplan                       08-797 63 33
Meterolog                                  08-517 887 51
Hässlö TWR                              021-80 00 20
Köpings FK         0221-20445 </a:t>
          </a:r>
        </a:p>
      </xdr:txBody>
    </xdr:sp>
    <xdr:clientData/>
  </xdr:twoCellAnchor>
  <xdr:twoCellAnchor>
    <xdr:from>
      <xdr:col>12</xdr:col>
      <xdr:colOff>95250</xdr:colOff>
      <xdr:row>34</xdr:row>
      <xdr:rowOff>57150</xdr:rowOff>
    </xdr:from>
    <xdr:to>
      <xdr:col>14</xdr:col>
      <xdr:colOff>9525</xdr:colOff>
      <xdr:row>46</xdr:row>
      <xdr:rowOff>95250</xdr:rowOff>
    </xdr:to>
    <xdr:sp>
      <xdr:nvSpPr>
        <xdr:cNvPr id="6" name="Text Box 7"/>
        <xdr:cNvSpPr>
          <a:spLocks/>
        </xdr:cNvSpPr>
      </xdr:nvSpPr>
      <xdr:spPr>
        <a:xfrm>
          <a:off x="7324725" y="8562975"/>
          <a:ext cx="2238375" cy="2533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Halvcirkelregeln
</a:t>
          </a:r>
          <a:r>
            <a:rPr lang="en-US" cap="none" sz="1200" b="0" i="0" u="none" baseline="0">
              <a:solidFill>
                <a:srgbClr val="000000"/>
              </a:solidFill>
            </a:rPr>
            <a:t> Magnetiska färdvinkeln (MT)
 över 3000 ft MSL. QNE 1013,2
 </a:t>
          </a:r>
          <a:r>
            <a:rPr lang="en-US" cap="none" sz="1200" b="1" i="0" u="none" baseline="0">
              <a:solidFill>
                <a:srgbClr val="000000"/>
              </a:solidFill>
            </a:rPr>
            <a:t>000°- 179°     180°- 359°
</a:t>
          </a:r>
          <a:r>
            <a:rPr lang="en-US" cap="none" sz="1200" b="0" i="0" u="none" baseline="0">
              <a:solidFill>
                <a:srgbClr val="000000"/>
              </a:solidFill>
            </a:rPr>
            <a:t> FL35              FL45
 FL55              FL65
 FL75              FL85
 FL95
 Därefter FL enligt IFR
</a:t>
          </a:r>
        </a:p>
      </xdr:txBody>
    </xdr:sp>
    <xdr:clientData/>
  </xdr:twoCellAnchor>
  <xdr:twoCellAnchor>
    <xdr:from>
      <xdr:col>27</xdr:col>
      <xdr:colOff>533400</xdr:colOff>
      <xdr:row>24</xdr:row>
      <xdr:rowOff>209550</xdr:rowOff>
    </xdr:from>
    <xdr:to>
      <xdr:col>27</xdr:col>
      <xdr:colOff>619125</xdr:colOff>
      <xdr:row>26</xdr:row>
      <xdr:rowOff>19050</xdr:rowOff>
    </xdr:to>
    <xdr:sp>
      <xdr:nvSpPr>
        <xdr:cNvPr id="7" name="Text Box 8"/>
        <xdr:cNvSpPr>
          <a:spLocks/>
        </xdr:cNvSpPr>
      </xdr:nvSpPr>
      <xdr:spPr>
        <a:xfrm>
          <a:off x="19802475" y="6810375"/>
          <a:ext cx="85725" cy="247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26</xdr:row>
      <xdr:rowOff>38100</xdr:rowOff>
    </xdr:from>
    <xdr:to>
      <xdr:col>20</xdr:col>
      <xdr:colOff>95250</xdr:colOff>
      <xdr:row>26</xdr:row>
      <xdr:rowOff>219075</xdr:rowOff>
    </xdr:to>
    <xdr:sp>
      <xdr:nvSpPr>
        <xdr:cNvPr id="8" name="Text Box 16"/>
        <xdr:cNvSpPr>
          <a:spLocks/>
        </xdr:cNvSpPr>
      </xdr:nvSpPr>
      <xdr:spPr>
        <a:xfrm>
          <a:off x="13582650" y="7077075"/>
          <a:ext cx="295275" cy="18097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Kg</a:t>
          </a:r>
        </a:p>
      </xdr:txBody>
    </xdr:sp>
    <xdr:clientData/>
  </xdr:twoCellAnchor>
  <xdr:twoCellAnchor>
    <xdr:from>
      <xdr:col>20</xdr:col>
      <xdr:colOff>523875</xdr:colOff>
      <xdr:row>23</xdr:row>
      <xdr:rowOff>9525</xdr:rowOff>
    </xdr:from>
    <xdr:to>
      <xdr:col>20</xdr:col>
      <xdr:colOff>704850</xdr:colOff>
      <xdr:row>23</xdr:row>
      <xdr:rowOff>209550</xdr:rowOff>
    </xdr:to>
    <xdr:sp>
      <xdr:nvSpPr>
        <xdr:cNvPr id="9" name="Text Box 17"/>
        <xdr:cNvSpPr>
          <a:spLocks/>
        </xdr:cNvSpPr>
      </xdr:nvSpPr>
      <xdr:spPr>
        <a:xfrm>
          <a:off x="14306550" y="6391275"/>
          <a:ext cx="180975" cy="20002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20</xdr:col>
      <xdr:colOff>523875</xdr:colOff>
      <xdr:row>24</xdr:row>
      <xdr:rowOff>9525</xdr:rowOff>
    </xdr:from>
    <xdr:to>
      <xdr:col>20</xdr:col>
      <xdr:colOff>704850</xdr:colOff>
      <xdr:row>24</xdr:row>
      <xdr:rowOff>209550</xdr:rowOff>
    </xdr:to>
    <xdr:sp>
      <xdr:nvSpPr>
        <xdr:cNvPr id="10" name="Text Box 19"/>
        <xdr:cNvSpPr>
          <a:spLocks/>
        </xdr:cNvSpPr>
      </xdr:nvSpPr>
      <xdr:spPr>
        <a:xfrm>
          <a:off x="14306550" y="6610350"/>
          <a:ext cx="180975" cy="20002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20</xdr:col>
      <xdr:colOff>523875</xdr:colOff>
      <xdr:row>25</xdr:row>
      <xdr:rowOff>9525</xdr:rowOff>
    </xdr:from>
    <xdr:to>
      <xdr:col>20</xdr:col>
      <xdr:colOff>704850</xdr:colOff>
      <xdr:row>25</xdr:row>
      <xdr:rowOff>209550</xdr:rowOff>
    </xdr:to>
    <xdr:sp>
      <xdr:nvSpPr>
        <xdr:cNvPr id="11" name="Text Box 21"/>
        <xdr:cNvSpPr>
          <a:spLocks/>
        </xdr:cNvSpPr>
      </xdr:nvSpPr>
      <xdr:spPr>
        <a:xfrm>
          <a:off x="14306550" y="6829425"/>
          <a:ext cx="180975" cy="20002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20</xdr:col>
      <xdr:colOff>523875</xdr:colOff>
      <xdr:row>26</xdr:row>
      <xdr:rowOff>9525</xdr:rowOff>
    </xdr:from>
    <xdr:to>
      <xdr:col>20</xdr:col>
      <xdr:colOff>704850</xdr:colOff>
      <xdr:row>26</xdr:row>
      <xdr:rowOff>209550</xdr:rowOff>
    </xdr:to>
    <xdr:sp>
      <xdr:nvSpPr>
        <xdr:cNvPr id="12" name="Text Box 23"/>
        <xdr:cNvSpPr>
          <a:spLocks/>
        </xdr:cNvSpPr>
      </xdr:nvSpPr>
      <xdr:spPr>
        <a:xfrm>
          <a:off x="14306550" y="7048500"/>
          <a:ext cx="180975" cy="20002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20</xdr:col>
      <xdr:colOff>523875</xdr:colOff>
      <xdr:row>27</xdr:row>
      <xdr:rowOff>9525</xdr:rowOff>
    </xdr:from>
    <xdr:to>
      <xdr:col>20</xdr:col>
      <xdr:colOff>704850</xdr:colOff>
      <xdr:row>27</xdr:row>
      <xdr:rowOff>209550</xdr:rowOff>
    </xdr:to>
    <xdr:sp>
      <xdr:nvSpPr>
        <xdr:cNvPr id="13" name="Text Box 25"/>
        <xdr:cNvSpPr>
          <a:spLocks/>
        </xdr:cNvSpPr>
      </xdr:nvSpPr>
      <xdr:spPr>
        <a:xfrm>
          <a:off x="14306550" y="7267575"/>
          <a:ext cx="180975" cy="20002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20</xdr:col>
      <xdr:colOff>523875</xdr:colOff>
      <xdr:row>28</xdr:row>
      <xdr:rowOff>9525</xdr:rowOff>
    </xdr:from>
    <xdr:to>
      <xdr:col>20</xdr:col>
      <xdr:colOff>704850</xdr:colOff>
      <xdr:row>28</xdr:row>
      <xdr:rowOff>209550</xdr:rowOff>
    </xdr:to>
    <xdr:sp>
      <xdr:nvSpPr>
        <xdr:cNvPr id="14" name="Text Box 27"/>
        <xdr:cNvSpPr>
          <a:spLocks/>
        </xdr:cNvSpPr>
      </xdr:nvSpPr>
      <xdr:spPr>
        <a:xfrm>
          <a:off x="14306550" y="7486650"/>
          <a:ext cx="180975" cy="200025"/>
        </a:xfrm>
        <a:prstGeom prst="rect">
          <a:avLst/>
        </a:prstGeom>
        <a:solidFill>
          <a:srgbClr val="FFFFFF">
            <a:alpha val="0"/>
          </a:srgbClr>
        </a:solidFill>
        <a:ln w="9360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22</xdr:col>
      <xdr:colOff>28575</xdr:colOff>
      <xdr:row>14</xdr:row>
      <xdr:rowOff>66675</xdr:rowOff>
    </xdr:from>
    <xdr:to>
      <xdr:col>27</xdr:col>
      <xdr:colOff>200025</xdr:colOff>
      <xdr:row>34</xdr:row>
      <xdr:rowOff>19050</xdr:rowOff>
    </xdr:to>
    <xdr:graphicFrame>
      <xdr:nvGraphicFramePr>
        <xdr:cNvPr id="15" name="Chart 22"/>
        <xdr:cNvGraphicFramePr/>
      </xdr:nvGraphicFramePr>
      <xdr:xfrm>
        <a:off x="14839950" y="4962525"/>
        <a:ext cx="46291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85725</xdr:colOff>
      <xdr:row>41</xdr:row>
      <xdr:rowOff>28575</xdr:rowOff>
    </xdr:from>
    <xdr:to>
      <xdr:col>30</xdr:col>
      <xdr:colOff>66675</xdr:colOff>
      <xdr:row>41</xdr:row>
      <xdr:rowOff>152400</xdr:rowOff>
    </xdr:to>
    <xdr:sp>
      <xdr:nvSpPr>
        <xdr:cNvPr id="16" name="Tekst 20"/>
        <xdr:cNvSpPr>
          <a:spLocks/>
        </xdr:cNvSpPr>
      </xdr:nvSpPr>
      <xdr:spPr>
        <a:xfrm>
          <a:off x="20040600" y="9982200"/>
          <a:ext cx="666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3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Telefonnummer:
</a:t>
          </a:r>
        </a:p>
      </xdr:txBody>
    </xdr:sp>
    <xdr:clientData/>
  </xdr:twoCellAnchor>
  <xdr:twoCellAnchor>
    <xdr:from>
      <xdr:col>40</xdr:col>
      <xdr:colOff>47625</xdr:colOff>
      <xdr:row>41</xdr:row>
      <xdr:rowOff>38100</xdr:rowOff>
    </xdr:from>
    <xdr:to>
      <xdr:col>45</xdr:col>
      <xdr:colOff>219075</xdr:colOff>
      <xdr:row>42</xdr:row>
      <xdr:rowOff>19050</xdr:rowOff>
    </xdr:to>
    <xdr:sp>
      <xdr:nvSpPr>
        <xdr:cNvPr id="17" name="Tekst 21"/>
        <xdr:cNvSpPr>
          <a:spLocks/>
        </xdr:cNvSpPr>
      </xdr:nvSpPr>
      <xdr:spPr>
        <a:xfrm>
          <a:off x="24117300" y="9991725"/>
          <a:ext cx="1885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3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received by ARO/Signature
Tidspunkt mottatt av ARO/Signatur</a:t>
          </a:r>
        </a:p>
      </xdr:txBody>
    </xdr:sp>
    <xdr:clientData/>
  </xdr:twoCellAnchor>
  <xdr:twoCellAnchor>
    <xdr:from>
      <xdr:col>13</xdr:col>
      <xdr:colOff>28575</xdr:colOff>
      <xdr:row>2</xdr:row>
      <xdr:rowOff>19050</xdr:rowOff>
    </xdr:from>
    <xdr:to>
      <xdr:col>13</xdr:col>
      <xdr:colOff>352425</xdr:colOff>
      <xdr:row>2</xdr:row>
      <xdr:rowOff>219075</xdr:rowOff>
    </xdr:to>
    <xdr:sp>
      <xdr:nvSpPr>
        <xdr:cNvPr id="18" name="Text Box 62"/>
        <xdr:cNvSpPr>
          <a:spLocks/>
        </xdr:cNvSpPr>
      </xdr:nvSpPr>
      <xdr:spPr>
        <a:xfrm>
          <a:off x="7877175" y="752475"/>
          <a:ext cx="323850" cy="2000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PIC</a:t>
          </a:r>
          <a:r>
            <a:rPr lang="en-US" cap="none" sz="1200" b="0" i="0" u="none" baseline="0">
              <a:solidFill>
                <a:srgbClr val="000000"/>
              </a:solidFill>
            </a:rPr>
            <a:t>:</a:t>
          </a:r>
        </a:p>
      </xdr:txBody>
    </xdr:sp>
    <xdr:clientData/>
  </xdr:twoCellAnchor>
  <xdr:twoCellAnchor>
    <xdr:from>
      <xdr:col>0</xdr:col>
      <xdr:colOff>533400</xdr:colOff>
      <xdr:row>0</xdr:row>
      <xdr:rowOff>247650</xdr:rowOff>
    </xdr:from>
    <xdr:to>
      <xdr:col>3</xdr:col>
      <xdr:colOff>609600</xdr:colOff>
      <xdr:row>3</xdr:row>
      <xdr:rowOff>266700</xdr:rowOff>
    </xdr:to>
    <xdr:pic>
      <xdr:nvPicPr>
        <xdr:cNvPr id="19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47650"/>
          <a:ext cx="19812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1"/>
  <sheetViews>
    <sheetView tabSelected="1" zoomScale="90" zoomScaleNormal="90" workbookViewId="0" topLeftCell="A1">
      <selection activeCell="B6" sqref="B6"/>
    </sheetView>
  </sheetViews>
  <sheetFormatPr defaultColWidth="10.28125" defaultRowHeight="12.75"/>
  <cols>
    <col min="1" max="1" width="8.140625" style="1" customWidth="1"/>
    <col min="2" max="2" width="10.421875" style="2" customWidth="1"/>
    <col min="3" max="3" width="10.00390625" style="2" customWidth="1"/>
    <col min="4" max="4" width="9.28125" style="2" customWidth="1"/>
    <col min="5" max="5" width="8.28125" style="2" customWidth="1"/>
    <col min="6" max="6" width="6.7109375" style="2" customWidth="1"/>
    <col min="7" max="9" width="9.28125" style="2" customWidth="1"/>
    <col min="10" max="10" width="9.140625" style="2" customWidth="1"/>
    <col min="11" max="13" width="9.28125" style="2" customWidth="1"/>
    <col min="14" max="14" width="25.57421875" style="2" customWidth="1"/>
    <col min="15" max="16" width="9.28125" style="2" customWidth="1"/>
    <col min="17" max="17" width="11.421875" style="2" customWidth="1"/>
    <col min="18" max="18" width="11.8515625" style="2" customWidth="1"/>
    <col min="19" max="19" width="9.8515625" style="2" customWidth="1"/>
    <col min="20" max="20" width="11.7109375" style="2" customWidth="1"/>
    <col min="21" max="21" width="10.57421875" style="2" customWidth="1"/>
    <col min="22" max="22" width="4.8515625" style="1" customWidth="1"/>
    <col min="23" max="23" width="15.7109375" style="1" customWidth="1"/>
    <col min="24" max="24" width="9.8515625" style="2" customWidth="1"/>
    <col min="25" max="25" width="11.28125" style="2" customWidth="1"/>
    <col min="26" max="26" width="12.140625" style="2" customWidth="1"/>
    <col min="27" max="27" width="17.8515625" style="1" customWidth="1"/>
    <col min="28" max="28" width="10.28125" style="1" customWidth="1"/>
    <col min="29" max="50" width="5.140625" style="1" customWidth="1"/>
    <col min="51" max="51" width="9.7109375" style="1" customWidth="1"/>
    <col min="52" max="16384" width="9.7109375" style="2" customWidth="1"/>
  </cols>
  <sheetData>
    <row r="1" spans="2:50" ht="21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C1" s="3"/>
      <c r="AD1" s="3"/>
      <c r="AE1" s="3"/>
      <c r="AF1" s="3"/>
      <c r="AG1" s="3"/>
      <c r="AH1" s="3"/>
      <c r="AI1" s="3"/>
      <c r="AJ1" s="4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3"/>
      <c r="AW1" s="3"/>
      <c r="AX1" s="3"/>
    </row>
    <row r="2" spans="2:50" ht="36.75" customHeight="1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7" t="s">
        <v>1</v>
      </c>
      <c r="P2" s="8" t="s">
        <v>2</v>
      </c>
      <c r="Q2" s="8"/>
      <c r="R2" s="9" t="s">
        <v>3</v>
      </c>
      <c r="S2" s="10"/>
      <c r="T2" s="1"/>
      <c r="U2" s="1"/>
      <c r="W2" s="11" t="s">
        <v>4</v>
      </c>
      <c r="X2" s="11"/>
      <c r="Y2" s="11"/>
      <c r="Z2" s="12" t="str">
        <f>P2</f>
        <v>SE-KFY</v>
      </c>
      <c r="AA2" s="13"/>
      <c r="AB2" s="14"/>
      <c r="AC2" s="15"/>
      <c r="AD2" s="16"/>
      <c r="AE2" s="16"/>
      <c r="AF2" s="16"/>
      <c r="AG2" s="16"/>
      <c r="AH2" s="16"/>
      <c r="AI2" s="16"/>
      <c r="AJ2" s="17" t="s">
        <v>5</v>
      </c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 t="s">
        <v>6</v>
      </c>
      <c r="AV2" s="16"/>
      <c r="AW2" s="16"/>
      <c r="AX2" s="18"/>
    </row>
    <row r="3" spans="2:50" ht="22.5" customHeight="1">
      <c r="B3" s="19"/>
      <c r="C3" s="19"/>
      <c r="D3" s="19"/>
      <c r="E3" s="20" t="s">
        <v>7</v>
      </c>
      <c r="F3" s="20"/>
      <c r="G3" s="21"/>
      <c r="H3" s="20" t="s">
        <v>8</v>
      </c>
      <c r="I3" s="20"/>
      <c r="J3" s="22">
        <v>35</v>
      </c>
      <c r="K3" s="23">
        <v>41057</v>
      </c>
      <c r="L3" s="23"/>
      <c r="M3" s="23"/>
      <c r="N3" s="24" t="s">
        <v>9</v>
      </c>
      <c r="O3" s="25" t="s">
        <v>10</v>
      </c>
      <c r="P3" s="26"/>
      <c r="Q3" s="26"/>
      <c r="R3" s="27" t="s">
        <v>11</v>
      </c>
      <c r="S3" s="28"/>
      <c r="T3" s="1"/>
      <c r="U3" s="1"/>
      <c r="V3" s="29"/>
      <c r="W3" s="30" t="s">
        <v>12</v>
      </c>
      <c r="X3" s="30"/>
      <c r="Y3" s="31" t="s">
        <v>13</v>
      </c>
      <c r="Z3" s="31"/>
      <c r="AA3" s="31"/>
      <c r="AB3" s="32"/>
      <c r="AC3" s="33"/>
      <c r="AD3" s="34" t="s">
        <v>14</v>
      </c>
      <c r="AE3" s="35"/>
      <c r="AF3" s="36"/>
      <c r="AG3" s="36"/>
      <c r="AH3" s="36"/>
      <c r="AI3" s="36"/>
      <c r="AJ3" s="34" t="s">
        <v>15</v>
      </c>
      <c r="AK3" s="36"/>
      <c r="AL3" s="36"/>
      <c r="AM3" s="36"/>
      <c r="AN3" s="36"/>
      <c r="AO3" s="36"/>
      <c r="AP3" s="36"/>
      <c r="AQ3" s="34" t="s">
        <v>16</v>
      </c>
      <c r="AR3" s="36"/>
      <c r="AS3" s="34"/>
      <c r="AT3" s="36"/>
      <c r="AU3" s="36"/>
      <c r="AV3" s="35" t="s">
        <v>17</v>
      </c>
      <c r="AW3" s="36"/>
      <c r="AX3" s="37"/>
    </row>
    <row r="4" spans="2:50" ht="22.5" customHeight="1">
      <c r="B4" s="38"/>
      <c r="C4" s="38"/>
      <c r="D4" s="38"/>
      <c r="E4" s="20" t="s">
        <v>18</v>
      </c>
      <c r="F4" s="20"/>
      <c r="G4" s="39"/>
      <c r="H4" s="20" t="s">
        <v>19</v>
      </c>
      <c r="I4" s="20"/>
      <c r="J4" s="39">
        <v>150</v>
      </c>
      <c r="K4" s="40"/>
      <c r="L4" s="41"/>
      <c r="M4" s="41"/>
      <c r="N4" s="42" t="s">
        <v>20</v>
      </c>
      <c r="O4" s="43" t="s">
        <v>21</v>
      </c>
      <c r="P4" s="44"/>
      <c r="Q4" s="44"/>
      <c r="R4" s="45" t="s">
        <v>22</v>
      </c>
      <c r="S4" s="46"/>
      <c r="T4" s="1"/>
      <c r="U4" s="1"/>
      <c r="W4" s="47" t="str">
        <f>IF(Y11="","",IF(Y11&gt;1045,"ÖVERLASTAT","VIKTEN OK"))</f>
        <v>VIKTEN OK</v>
      </c>
      <c r="X4" s="47"/>
      <c r="Y4" s="48" t="s">
        <v>23</v>
      </c>
      <c r="Z4" s="49" t="s">
        <v>24</v>
      </c>
      <c r="AA4" s="50" t="s">
        <v>25</v>
      </c>
      <c r="AB4" s="32"/>
      <c r="AC4" s="51"/>
      <c r="AD4" s="52" t="s">
        <v>26</v>
      </c>
      <c r="AE4" s="52"/>
      <c r="AF4" s="3"/>
      <c r="AG4" s="3"/>
      <c r="AH4" s="3"/>
      <c r="AI4" s="53" t="s">
        <v>27</v>
      </c>
      <c r="AJ4" s="54" t="str">
        <f>P2</f>
        <v>SE-KFY</v>
      </c>
      <c r="AK4" s="54"/>
      <c r="AL4" s="54"/>
      <c r="AM4" s="54"/>
      <c r="AN4" s="3"/>
      <c r="AO4" s="3"/>
      <c r="AP4" s="53" t="s">
        <v>27</v>
      </c>
      <c r="AQ4" s="55" t="s">
        <v>28</v>
      </c>
      <c r="AR4" s="55"/>
      <c r="AS4" s="3"/>
      <c r="AT4" s="3"/>
      <c r="AU4" s="3"/>
      <c r="AV4" s="55" t="s">
        <v>29</v>
      </c>
      <c r="AW4" s="3"/>
      <c r="AX4" s="56" t="s">
        <v>30</v>
      </c>
    </row>
    <row r="5" spans="2:50" ht="23.25" customHeight="1">
      <c r="B5" s="42" t="s">
        <v>31</v>
      </c>
      <c r="C5" s="57" t="s">
        <v>32</v>
      </c>
      <c r="D5" s="42" t="s">
        <v>33</v>
      </c>
      <c r="E5" s="42" t="s">
        <v>34</v>
      </c>
      <c r="F5" s="42"/>
      <c r="G5" s="57" t="s">
        <v>35</v>
      </c>
      <c r="H5" s="42" t="s">
        <v>36</v>
      </c>
      <c r="I5" s="57" t="s">
        <v>37</v>
      </c>
      <c r="J5" s="42" t="s">
        <v>38</v>
      </c>
      <c r="K5" s="42" t="s">
        <v>39</v>
      </c>
      <c r="L5" s="42" t="s">
        <v>40</v>
      </c>
      <c r="M5" s="42" t="s">
        <v>41</v>
      </c>
      <c r="N5" s="58" t="s">
        <v>42</v>
      </c>
      <c r="O5" s="57" t="s">
        <v>43</v>
      </c>
      <c r="P5" s="59" t="s">
        <v>44</v>
      </c>
      <c r="Q5" s="60" t="s">
        <v>45</v>
      </c>
      <c r="R5" s="61" t="s">
        <v>46</v>
      </c>
      <c r="S5" s="42" t="s">
        <v>47</v>
      </c>
      <c r="T5" s="42" t="s">
        <v>48</v>
      </c>
      <c r="U5" s="42" t="s">
        <v>49</v>
      </c>
      <c r="W5" s="62" t="s">
        <v>50</v>
      </c>
      <c r="X5" s="62"/>
      <c r="Y5" s="63">
        <v>688</v>
      </c>
      <c r="Z5" s="64">
        <v>985</v>
      </c>
      <c r="AA5" s="65">
        <f>SUM(Y5*Z5)</f>
        <v>677680</v>
      </c>
      <c r="AB5" s="32"/>
      <c r="AC5" s="66"/>
      <c r="AD5" s="67" t="s">
        <v>51</v>
      </c>
      <c r="AE5" s="68"/>
      <c r="AF5" s="3"/>
      <c r="AG5" s="3"/>
      <c r="AH5" s="3"/>
      <c r="AI5" s="68" t="s">
        <v>52</v>
      </c>
      <c r="AJ5" s="3"/>
      <c r="AK5" s="3"/>
      <c r="AL5" s="3"/>
      <c r="AM5" s="3"/>
      <c r="AN5" s="3"/>
      <c r="AO5" s="3"/>
      <c r="AP5" s="69" t="s">
        <v>53</v>
      </c>
      <c r="AQ5" s="69"/>
      <c r="AR5" s="69"/>
      <c r="AS5" s="69"/>
      <c r="AT5" s="70" t="s">
        <v>54</v>
      </c>
      <c r="AU5" s="68"/>
      <c r="AV5" s="3"/>
      <c r="AW5" s="3"/>
      <c r="AX5" s="71"/>
    </row>
    <row r="6" spans="2:50" ht="30" customHeight="1">
      <c r="B6" s="72"/>
      <c r="C6" s="73"/>
      <c r="D6" s="74"/>
      <c r="E6" s="75"/>
      <c r="F6" s="76"/>
      <c r="G6" s="77"/>
      <c r="H6" s="78">
        <f>IF(OR(D6="",E6="",F6="",G6=""),"",ASIN(SIN((G6-E6-180)*PI()/180)*F6/D6)*180/PI())</f>
      </c>
      <c r="I6" s="78">
        <f>IF(OR(D6="",E6="",F6="",G6=""),"",IF((G6+H6)&gt;360,(G6+H6)-360,IF((G6+H6)&lt;0,(G6+H6)+360,(G6+H6))))</f>
      </c>
      <c r="J6" s="79"/>
      <c r="K6" s="80">
        <f>IF(I6="","",MOD(I6-J6,360))</f>
      </c>
      <c r="L6" s="74"/>
      <c r="M6" s="80">
        <f>IF(K6="","",MOD(K6-L6,360))</f>
      </c>
      <c r="N6" s="81"/>
      <c r="O6" s="82">
        <f>IF(OR(S6="",T6=""),"",(S6/T6)/24)</f>
      </c>
      <c r="P6" s="83">
        <f>IF(OR(S6="",T6=""),"",O6)</f>
      </c>
      <c r="Q6" s="84">
        <f>IF(O6="","",$S$2+P6)</f>
      </c>
      <c r="R6" s="85"/>
      <c r="S6" s="86"/>
      <c r="T6" s="87">
        <f>IF(OR(D6="",E6="",F6="",G6=""),"",D6*COS(ASIN(SIN((E6+180-G6)*PI()/180)*F6/D6))+F6*COS((E6+180-G6)*PI()/180))</f>
      </c>
      <c r="U6" s="88">
        <f>IF(O6="","",O6*$J$3*24)</f>
      </c>
      <c r="V6" s="89"/>
      <c r="W6" s="90" t="s">
        <v>55</v>
      </c>
      <c r="X6" s="91"/>
      <c r="Y6" s="92">
        <v>90</v>
      </c>
      <c r="Z6" s="93">
        <v>940</v>
      </c>
      <c r="AA6" s="94">
        <f>IF(Y6=0,"",SUM(Y6*Z6))</f>
        <v>84600</v>
      </c>
      <c r="AB6" s="32"/>
      <c r="AC6" s="95" t="s">
        <v>27</v>
      </c>
      <c r="AD6" s="96">
        <v>0</v>
      </c>
      <c r="AE6" s="97">
        <v>1</v>
      </c>
      <c r="AF6" s="98"/>
      <c r="AG6" s="3"/>
      <c r="AH6" s="3"/>
      <c r="AI6" s="55" t="s">
        <v>56</v>
      </c>
      <c r="AJ6" s="55"/>
      <c r="AK6" s="55"/>
      <c r="AL6" s="55"/>
      <c r="AM6" s="3"/>
      <c r="AN6" s="3"/>
      <c r="AO6" s="3"/>
      <c r="AP6" s="99" t="s">
        <v>57</v>
      </c>
      <c r="AQ6" s="55" t="s">
        <v>58</v>
      </c>
      <c r="AR6" s="3"/>
      <c r="AS6" s="53" t="s">
        <v>27</v>
      </c>
      <c r="AT6" s="55" t="s">
        <v>59</v>
      </c>
      <c r="AU6" s="55"/>
      <c r="AV6" s="55"/>
      <c r="AW6" s="55"/>
      <c r="AX6" s="56" t="s">
        <v>30</v>
      </c>
    </row>
    <row r="7" spans="2:50" ht="30" customHeight="1">
      <c r="B7" s="72"/>
      <c r="C7" s="100"/>
      <c r="D7" s="101"/>
      <c r="E7" s="102"/>
      <c r="F7" s="103"/>
      <c r="G7" s="104"/>
      <c r="H7" s="105">
        <f>IF(OR(D7="",E7="",F7="",G7=""),"",ASIN(SIN((G7-E7-180)*PI()/180)*F7/D7)*180/PI())</f>
      </c>
      <c r="I7" s="105">
        <f>IF(OR(D7="",E7="",F7="",G7=""),"",IF((G7+H7)&gt;360,(G7+H7)-360,IF((G7+H7)&lt;0,(G7+H7)+360,(G7+H7))))</f>
      </c>
      <c r="J7" s="106"/>
      <c r="K7" s="107">
        <f>IF(I7="","",MOD(I7-J7,360))</f>
      </c>
      <c r="L7" s="101"/>
      <c r="M7" s="107">
        <f>IF(K7="","",MOD(K7-L7,360))</f>
      </c>
      <c r="N7" s="108"/>
      <c r="O7" s="109">
        <f>IF(OR(S7="",T7=""),"",(S7/T7)/24)</f>
      </c>
      <c r="P7" s="110">
        <f>IF(OR(S7="",T7="",P6=""),"",O7+P6)</f>
      </c>
      <c r="Q7" s="111">
        <f>IF(OR(O7="",P7=""),"",$S$2+P7)</f>
      </c>
      <c r="R7" s="112"/>
      <c r="S7" s="113"/>
      <c r="T7" s="114">
        <f>IF(OR(D7="",E7="",F7="",G7=""),"",D7*COS(ASIN(SIN((E7+180-G7)*PI()/180)*F7/D7))+F7*COS((E7+180-G7)*PI()/180))</f>
      </c>
      <c r="U7" s="115">
        <f>IF(O7="","",O7*$J$3*24)</f>
      </c>
      <c r="W7" s="90" t="s">
        <v>60</v>
      </c>
      <c r="X7" s="91"/>
      <c r="Y7" s="92">
        <v>0</v>
      </c>
      <c r="Z7" s="93">
        <v>1854</v>
      </c>
      <c r="AA7" s="94">
        <f>IF(Y7=0,"",SUM(Y7*Z7))</f>
      </c>
      <c r="AB7" s="32"/>
      <c r="AC7" s="51"/>
      <c r="AD7" s="3"/>
      <c r="AE7" s="3"/>
      <c r="AF7" s="3"/>
      <c r="AG7" s="67" t="s">
        <v>61</v>
      </c>
      <c r="AH7" s="3"/>
      <c r="AI7" s="3"/>
      <c r="AJ7" s="3"/>
      <c r="AK7" s="3"/>
      <c r="AL7" s="3"/>
      <c r="AM7" s="68" t="s">
        <v>62</v>
      </c>
      <c r="AN7" s="68"/>
      <c r="AO7" s="3"/>
      <c r="AP7" s="3"/>
      <c r="AQ7" s="3"/>
      <c r="AR7" s="3"/>
      <c r="AS7" s="3"/>
      <c r="AT7" s="3"/>
      <c r="AU7" s="3"/>
      <c r="AV7" s="3"/>
      <c r="AW7" s="3"/>
      <c r="AX7" s="71"/>
    </row>
    <row r="8" spans="2:50" ht="30" customHeight="1">
      <c r="B8" s="72"/>
      <c r="C8" s="100"/>
      <c r="D8" s="101"/>
      <c r="E8" s="102"/>
      <c r="F8" s="103"/>
      <c r="G8" s="104"/>
      <c r="H8" s="105">
        <f>IF(OR(D8="",E8="",F8="",G8=""),"",ASIN(SIN((G8-E8-180)*PI()/180)*F8/D8)*180/PI())</f>
      </c>
      <c r="I8" s="105">
        <f>IF(OR(D8="",E8="",F8="",G8=""),"",IF((G8+H8)&gt;360,(G8+H8)-360,IF((G8+H8)&lt;0,(G8+H8)+360,(G8+H8))))</f>
      </c>
      <c r="J8" s="106"/>
      <c r="K8" s="107">
        <f>IF(I8="","",MOD(I8-J8,360))</f>
      </c>
      <c r="L8" s="101"/>
      <c r="M8" s="107">
        <f>IF(K8="","",MOD(K8-L8,360))</f>
      </c>
      <c r="N8" s="108"/>
      <c r="O8" s="109">
        <f>IF(OR(S8="",T8=""),"",(S8/T8)/24)</f>
      </c>
      <c r="P8" s="110">
        <f>IF(OR(S8="",T8="",P7=""),"",O8+P7)</f>
      </c>
      <c r="Q8" s="111">
        <f>IF(OR(O8="",P8=""),"",$S$2+P8)</f>
      </c>
      <c r="R8" s="112"/>
      <c r="S8" s="113"/>
      <c r="T8" s="114">
        <f>IF(OR(D8="",E8="",F8="",G8=""),"",D8*COS(ASIN(SIN((E8+180-G8)*PI()/180)*F8/D8))+F8*COS((E8+180-G8)*PI()/180))</f>
      </c>
      <c r="U8" s="115">
        <f>IF(O8="","",O8*$J$3*24)</f>
      </c>
      <c r="W8" s="116" t="s">
        <v>63</v>
      </c>
      <c r="X8" s="117"/>
      <c r="Y8" s="118">
        <v>0</v>
      </c>
      <c r="Z8" s="93">
        <v>2413</v>
      </c>
      <c r="AA8" s="94">
        <f>IF(Y8=0,"",SUM(Y8*Z8))</f>
      </c>
      <c r="AB8" s="32"/>
      <c r="AC8" s="51"/>
      <c r="AD8" s="3"/>
      <c r="AE8" s="3"/>
      <c r="AF8" s="3"/>
      <c r="AG8" s="55" t="str">
        <f>N5</f>
        <v>ESVQ</v>
      </c>
      <c r="AH8" s="55"/>
      <c r="AI8" s="55"/>
      <c r="AJ8" s="55"/>
      <c r="AK8" s="3"/>
      <c r="AL8" s="3"/>
      <c r="AM8" s="119">
        <v>12</v>
      </c>
      <c r="AN8" s="119">
        <v>0</v>
      </c>
      <c r="AO8" s="52" t="s">
        <v>64</v>
      </c>
      <c r="AP8" s="3"/>
      <c r="AQ8" s="3"/>
      <c r="AR8" s="3"/>
      <c r="AS8" s="3"/>
      <c r="AT8" s="3"/>
      <c r="AU8" s="3"/>
      <c r="AV8" s="3"/>
      <c r="AW8" s="3"/>
      <c r="AX8" s="71"/>
    </row>
    <row r="9" spans="2:50" ht="30" customHeight="1">
      <c r="B9" s="120"/>
      <c r="C9" s="100"/>
      <c r="D9" s="101"/>
      <c r="E9" s="102"/>
      <c r="F9" s="103"/>
      <c r="G9" s="104"/>
      <c r="H9" s="105">
        <f>IF(OR(D9="",E9="",F9="",G9=""),"",ASIN(SIN((G9-E9-180)*PI()/180)*F9/D9)*180/PI())</f>
      </c>
      <c r="I9" s="105">
        <f>IF(OR(D9="",E9="",F9="",G9=""),"",IF((G9+H9)&gt;360,(G9+H9)-360,IF((G9+H9)&lt;0,(G9+H9)+360,(G9+H9))))</f>
      </c>
      <c r="J9" s="106"/>
      <c r="K9" s="107">
        <f>IF(I9="","",MOD(I9-J9,360))</f>
      </c>
      <c r="L9" s="101"/>
      <c r="M9" s="107">
        <f>IF(K9="","",MOD(K9-L9,360))</f>
      </c>
      <c r="N9" s="108"/>
      <c r="O9" s="109">
        <f>IF(OR(S9="",T9=""),"",(S9/T9)/24)</f>
      </c>
      <c r="P9" s="110">
        <f>IF(OR(S9="",T9="",P8=""),"",O9+P8)</f>
      </c>
      <c r="Q9" s="111">
        <f>IF(OR(O9="",P9=""),"",$S$2+P9)</f>
      </c>
      <c r="R9" s="112"/>
      <c r="S9" s="113"/>
      <c r="T9" s="114">
        <f>IF(OR(D9="",E9="",F9="",G9=""),"",D9*COS(ASIN(SIN((E9+180-G9)*PI()/180)*F9/D9))+F9*COS((E9+180-G9)*PI()/180))</f>
      </c>
      <c r="U9" s="115">
        <f>IF(O9="","",O9*$J$3*24)</f>
      </c>
      <c r="W9" s="121" t="s">
        <v>65</v>
      </c>
      <c r="X9" s="122"/>
      <c r="Y9" s="123">
        <f>IF(Y6=0,"",SUM(Y5:Y8))</f>
        <v>778</v>
      </c>
      <c r="Z9" s="124">
        <f>IF(Y9="","",SUM(AA9/Y9)*100)/100</f>
        <v>979.7943444730078</v>
      </c>
      <c r="AA9" s="125">
        <f>IF(Y6=0,"",SUM(AA5:AA8))</f>
        <v>762280</v>
      </c>
      <c r="AB9" s="14"/>
      <c r="AC9" s="66"/>
      <c r="AD9" s="67" t="s">
        <v>66</v>
      </c>
      <c r="AE9" s="67"/>
      <c r="AF9" s="3"/>
      <c r="AG9" s="3"/>
      <c r="AH9" s="68" t="s">
        <v>67</v>
      </c>
      <c r="AI9" s="3"/>
      <c r="AJ9" s="3"/>
      <c r="AK9" s="3"/>
      <c r="AL9" s="68"/>
      <c r="AM9" s="3"/>
      <c r="AN9" s="3"/>
      <c r="AO9" s="68" t="s">
        <v>68</v>
      </c>
      <c r="AP9" s="3"/>
      <c r="AQ9" s="3"/>
      <c r="AR9" s="3"/>
      <c r="AS9" s="3"/>
      <c r="AT9" s="3"/>
      <c r="AU9" s="3"/>
      <c r="AV9" s="3"/>
      <c r="AW9" s="3"/>
      <c r="AX9" s="71"/>
    </row>
    <row r="10" spans="2:50" ht="30" customHeight="1">
      <c r="B10" s="120"/>
      <c r="C10" s="100"/>
      <c r="D10" s="101"/>
      <c r="E10" s="102"/>
      <c r="F10" s="103"/>
      <c r="G10" s="104"/>
      <c r="H10" s="105">
        <f>IF(OR(D10="",E10="",F10="",G10=""),"",ASIN(SIN((G10-E10-180)*PI()/180)*F10/D10)*180/PI())</f>
      </c>
      <c r="I10" s="105">
        <f>IF(OR(D10="",E10="",F10="",G10=""),"",IF((G10+H10)&gt;360,(G10+H10)-360,IF((G10+H10)&lt;0,(G10+H10)+360,(G10+H10))))</f>
      </c>
      <c r="J10" s="106"/>
      <c r="K10" s="107">
        <f>IF(I10="","",MOD(I10-J10,360))</f>
      </c>
      <c r="L10" s="101"/>
      <c r="M10" s="107">
        <f>IF(K10="","",MOD(K10-L10,360))</f>
      </c>
      <c r="N10" s="108"/>
      <c r="O10" s="109">
        <f>IF(OR(S10="",T10=""),"",(S10/T10)/24)</f>
      </c>
      <c r="P10" s="110">
        <f>IF(OR(S10="",T10="",P9=""),"",O10+P9)</f>
      </c>
      <c r="Q10" s="111">
        <f>IF(OR(O10="",P10=""),"",$S$2+P10)</f>
      </c>
      <c r="R10" s="112"/>
      <c r="S10" s="113"/>
      <c r="T10" s="114">
        <f>IF(OR(D10="",E10="",F10="",G10=""),"",D10*COS(ASIN(SIN((E10+180-G10)*PI()/180)*F10/D10))+F10*COS((E10+180-G10)*PI()/180))</f>
      </c>
      <c r="U10" s="115">
        <f>IF(P10="","",O10*$J$3*24)</f>
      </c>
      <c r="W10" s="126" t="s">
        <v>69</v>
      </c>
      <c r="X10" s="127"/>
      <c r="Y10" s="128">
        <f>J4*S34</f>
        <v>106.5</v>
      </c>
      <c r="Z10" s="129">
        <v>1219</v>
      </c>
      <c r="AA10" s="130">
        <f>IF(Y10="","",SUM(Y10*Z10))</f>
        <v>129823.5</v>
      </c>
      <c r="AC10" s="95" t="s">
        <v>27</v>
      </c>
      <c r="AD10" s="55" t="s">
        <v>70</v>
      </c>
      <c r="AE10" s="55"/>
      <c r="AF10" s="55"/>
      <c r="AG10" s="131"/>
      <c r="AH10" s="55">
        <f>B6</f>
        <v>0</v>
      </c>
      <c r="AI10" s="55"/>
      <c r="AJ10" s="55"/>
      <c r="AK10" s="132"/>
      <c r="AL10" s="133" t="s">
        <v>71</v>
      </c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2:50" ht="30" customHeight="1">
      <c r="B11" s="120"/>
      <c r="C11" s="100"/>
      <c r="D11" s="101"/>
      <c r="E11" s="102"/>
      <c r="F11" s="103"/>
      <c r="G11" s="104"/>
      <c r="H11" s="105">
        <f>IF(OR(D11="",E11="",F11="",G11=""),"",ASIN(SIN((G11-E11-180)*PI()/180)*F11/D11)*180/PI())</f>
      </c>
      <c r="I11" s="105">
        <f>IF(OR(D11="",E11="",F11="",G11=""),"",IF((G11+H11)&gt;360,(G11+H11)-360,IF((G11+H11)&lt;0,(G11+H11)+360,(G11+H11))))</f>
      </c>
      <c r="J11" s="106"/>
      <c r="K11" s="107">
        <f>IF(I11="","",MOD(I11-J11,360))</f>
      </c>
      <c r="L11" s="101"/>
      <c r="M11" s="107">
        <f>IF(K11="","",MOD(K11-L11,360))</f>
      </c>
      <c r="N11" s="108"/>
      <c r="O11" s="109">
        <f>IF(OR(S11="",T11=""),"",(S11/T11)/24)</f>
      </c>
      <c r="P11" s="110">
        <f>IF(OR(S11="",T11="",P10=""),"",O11+P10)</f>
      </c>
      <c r="Q11" s="111">
        <f>IF(OR(O11="",P11=""),"",$S$2+P11)</f>
      </c>
      <c r="R11" s="112"/>
      <c r="S11" s="113"/>
      <c r="T11" s="114">
        <f>IF(OR(D11="",E11="",F11="",G11=""),"",D11*COS(ASIN(SIN((E11+180-G11)*PI()/180)*F11/D11))+F11*COS((E11+180-G11)*PI()/180))</f>
      </c>
      <c r="U11" s="115">
        <f>IF(P11="","",O11*$J$3*24)</f>
      </c>
      <c r="W11" s="134" t="s">
        <v>72</v>
      </c>
      <c r="X11" s="122"/>
      <c r="Y11" s="135">
        <f>IF(Y6="","",SUM(Y9:Y10))</f>
        <v>884.5</v>
      </c>
      <c r="Z11" s="124">
        <f>IF(Y11="","",SUM(AA11/Y11)*100)/100</f>
        <v>1008.5963821368003</v>
      </c>
      <c r="AA11" s="136">
        <f>IF(Y6="","",SUM(AA9:AA10))</f>
        <v>892103.5</v>
      </c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30" customHeight="1">
      <c r="B12" s="120"/>
      <c r="C12" s="100"/>
      <c r="D12" s="101"/>
      <c r="E12" s="102"/>
      <c r="F12" s="103"/>
      <c r="G12" s="104"/>
      <c r="H12" s="105">
        <f>IF(OR(D12="",E12="",F12="",G12=""),"",ASIN(SIN((G12-E12-180)*PI()/180)*F12/D12)*180/PI())</f>
      </c>
      <c r="I12" s="105">
        <f>IF(OR(D12="",E12="",F12="",G12=""),"",IF((G12+H12)&gt;360,(G12+H12)-360,IF((G12+H12)&lt;0,(G12+H12)+360,(G12+H12))))</f>
      </c>
      <c r="J12" s="106"/>
      <c r="K12" s="107">
        <f>IF(I12="","",MOD(I12-J12,360))</f>
      </c>
      <c r="L12" s="101"/>
      <c r="M12" s="107">
        <f>IF(K12="","",MOD(K12-L12,360))</f>
      </c>
      <c r="N12" s="108"/>
      <c r="O12" s="109">
        <f>IF(OR(S12="",T12=""),"",(S12/T12)/24)</f>
      </c>
      <c r="P12" s="110">
        <f>IF(OR(S12="",T12="",P11=""),"",O12+P11)</f>
      </c>
      <c r="Q12" s="111">
        <f>IF(OR(O12="",P12=""),"",$S$2+P12)</f>
      </c>
      <c r="R12" s="112"/>
      <c r="S12" s="113"/>
      <c r="T12" s="114">
        <f>IF(OR(D12="",E12="",F12="",G12=""),"",D12*COS(ASIN(SIN((E12+180-G12)*PI()/180)*F12/D12))+F12*COS((E12+180-G12)*PI()/180))</f>
      </c>
      <c r="U12" s="115">
        <f>IF(P12="","",O12*$J$3*24)</f>
      </c>
      <c r="W12" s="138" t="s">
        <v>73</v>
      </c>
      <c r="X12" s="139"/>
      <c r="Y12" s="140">
        <f>IF(U17="","",SUM(T17*S34))</f>
      </c>
      <c r="Z12" s="141"/>
      <c r="AA12" s="142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</row>
    <row r="13" spans="2:50" ht="30" customHeight="1">
      <c r="B13" s="143"/>
      <c r="C13" s="144"/>
      <c r="D13" s="101"/>
      <c r="E13" s="102"/>
      <c r="F13" s="103"/>
      <c r="G13" s="104"/>
      <c r="H13" s="105">
        <f>IF(OR(D13="",E13="",F13="",G13=""),"",ASIN(SIN((G13-E13-180)*PI()/180)*F13/D13)*180/PI())</f>
      </c>
      <c r="I13" s="105">
        <f>IF(OR(D13="",E13="",F13="",G13=""),"",IF((G13+H13)&gt;360,(G13+H13)-360,IF((G13+H13)&lt;0,(G13+H13)+360,(G13+H13))))</f>
      </c>
      <c r="J13" s="106"/>
      <c r="K13" s="107">
        <f>IF(I13="","",MOD(I13-J13,360))</f>
      </c>
      <c r="L13" s="101"/>
      <c r="M13" s="107">
        <f>IF(K13="","",MOD(K13-L13,360))</f>
      </c>
      <c r="N13" s="145"/>
      <c r="O13" s="109">
        <f>IF(OR(S13="",T13=""),"",(S13/T13)/24)</f>
      </c>
      <c r="P13" s="110">
        <f>IF(OR(S13="",T13="",P12=""),"",O13+P12)</f>
      </c>
      <c r="Q13" s="111">
        <f>IF(OR(O13="",P13=""),"",$S$2+P13)</f>
      </c>
      <c r="R13" s="146"/>
      <c r="S13" s="147"/>
      <c r="T13" s="114">
        <f>IF(OR(D13="",E13="",F13="",G13=""),"",D13*COS(ASIN(SIN((E13+180-G13)*PI()/180)*F13/D13))+F13*COS((E13+180-G13)*PI()/180))</f>
      </c>
      <c r="U13" s="148">
        <f>IF(P13="","",O13*$J$3*24)</f>
      </c>
      <c r="W13" s="149" t="s">
        <v>74</v>
      </c>
      <c r="X13" s="150"/>
      <c r="Y13" s="151">
        <f>IF(Y6="","",IF(Y12="",Y11,SUM(Y11-Y12)))</f>
        <v>884.5</v>
      </c>
      <c r="Z13" s="142"/>
      <c r="AA13" s="152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2:50" ht="19.5" customHeight="1">
      <c r="B14" s="153" t="s">
        <v>75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56">
        <f>IF(O6="","",SUM(O6:O13))</f>
      </c>
      <c r="P14" s="157"/>
      <c r="Q14" s="154"/>
      <c r="R14" s="155"/>
      <c r="S14" s="158">
        <f>IF(S6=0,"",SUM(S6:S13))</f>
      </c>
      <c r="T14" s="159"/>
      <c r="U14" s="158">
        <f>IF(U6="","",SUM(U6:U13))</f>
      </c>
      <c r="W14" s="160"/>
      <c r="X14" s="160"/>
      <c r="Y14" s="161"/>
      <c r="Z14" s="162"/>
      <c r="AA14" s="163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</row>
    <row r="15" spans="2:50" ht="6" customHeight="1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4"/>
      <c r="P15" s="14"/>
      <c r="Q15" s="14"/>
      <c r="R15" s="14"/>
      <c r="S15" s="165"/>
      <c r="T15" s="166"/>
      <c r="U15" s="167"/>
      <c r="X15" s="1"/>
      <c r="Y15" s="1"/>
      <c r="Z15" s="1"/>
      <c r="AA15" s="160"/>
      <c r="AC15" s="168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69"/>
    </row>
    <row r="16" spans="2:50" ht="12.75">
      <c r="B16" s="170" t="s">
        <v>76</v>
      </c>
      <c r="C16" s="171"/>
      <c r="D16" s="171"/>
      <c r="E16" s="171"/>
      <c r="F16" s="171"/>
      <c r="G16" s="171"/>
      <c r="H16" s="171"/>
      <c r="I16" s="171"/>
      <c r="J16" s="171"/>
      <c r="K16" s="172" t="s">
        <v>77</v>
      </c>
      <c r="L16" s="173"/>
      <c r="M16" s="174"/>
      <c r="N16" s="175"/>
      <c r="O16" s="14"/>
      <c r="P16" s="176" t="s">
        <v>78</v>
      </c>
      <c r="Q16" s="176"/>
      <c r="R16" s="176"/>
      <c r="S16" s="176"/>
      <c r="T16" s="177" t="s">
        <v>79</v>
      </c>
      <c r="U16" s="178" t="s">
        <v>80</v>
      </c>
      <c r="X16" s="1"/>
      <c r="Y16" s="1"/>
      <c r="Z16" s="1"/>
      <c r="AC16" s="179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1"/>
      <c r="AX16" s="56" t="s">
        <v>30</v>
      </c>
    </row>
    <row r="17" spans="2:50" ht="12.75">
      <c r="B17" s="182"/>
      <c r="C17" s="171"/>
      <c r="D17" s="171"/>
      <c r="E17" s="171"/>
      <c r="F17" s="171"/>
      <c r="G17" s="171"/>
      <c r="H17" s="171"/>
      <c r="I17" s="171"/>
      <c r="J17" s="171"/>
      <c r="K17" s="183"/>
      <c r="L17" s="173"/>
      <c r="M17" s="174"/>
      <c r="N17" s="175"/>
      <c r="O17" s="14"/>
      <c r="P17" s="184" t="s">
        <v>81</v>
      </c>
      <c r="Q17" s="185"/>
      <c r="R17" s="185"/>
      <c r="S17" s="186"/>
      <c r="T17" s="187">
        <f>IF(U17="","",U17*$J$3*24)</f>
      </c>
      <c r="U17" s="188">
        <f>IF(P6="","",SUM(O14))</f>
      </c>
      <c r="X17" s="1"/>
      <c r="Y17" s="1"/>
      <c r="Z17" s="1"/>
      <c r="AC17" s="51"/>
      <c r="AD17" s="3"/>
      <c r="AE17" s="3"/>
      <c r="AF17" s="3"/>
      <c r="AG17" s="3"/>
      <c r="AH17" s="3"/>
      <c r="AI17" s="3"/>
      <c r="AJ17" s="3"/>
      <c r="AK17" s="68" t="s">
        <v>82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71"/>
    </row>
    <row r="18" spans="2:50" ht="12.75">
      <c r="B18" s="182"/>
      <c r="C18" s="171"/>
      <c r="D18" s="171"/>
      <c r="E18" s="171"/>
      <c r="F18" s="171"/>
      <c r="G18" s="171"/>
      <c r="H18" s="171"/>
      <c r="I18" s="171"/>
      <c r="J18" s="171"/>
      <c r="K18" s="183"/>
      <c r="L18" s="173"/>
      <c r="M18" s="174"/>
      <c r="N18" s="175"/>
      <c r="O18" s="14"/>
      <c r="P18" s="189" t="s">
        <v>83</v>
      </c>
      <c r="Q18" s="190"/>
      <c r="R18" s="190"/>
      <c r="S18" s="191"/>
      <c r="T18" s="192">
        <f>IF(J4="","",U18*$J$3*24)</f>
        <v>26.25</v>
      </c>
      <c r="U18" s="193">
        <v>0.03125</v>
      </c>
      <c r="X18" s="1"/>
      <c r="Y18" s="1"/>
      <c r="Z18" s="1"/>
      <c r="AC18" s="51"/>
      <c r="AD18" s="70" t="s">
        <v>84</v>
      </c>
      <c r="AE18" s="70"/>
      <c r="AF18" s="68"/>
      <c r="AG18" s="3"/>
      <c r="AH18" s="3"/>
      <c r="AI18" s="3"/>
      <c r="AJ18" s="3"/>
      <c r="AK18" s="68" t="s">
        <v>85</v>
      </c>
      <c r="AL18" s="68" t="s">
        <v>86</v>
      </c>
      <c r="AM18" s="3"/>
      <c r="AN18" s="3"/>
      <c r="AO18" s="3"/>
      <c r="AP18" s="68" t="s">
        <v>87</v>
      </c>
      <c r="AQ18" s="3"/>
      <c r="AR18" s="3"/>
      <c r="AS18" s="3"/>
      <c r="AT18" s="3"/>
      <c r="AU18" s="3"/>
      <c r="AV18" s="68"/>
      <c r="AW18" s="3"/>
      <c r="AX18" s="71"/>
    </row>
    <row r="19" spans="2:50" ht="12.75">
      <c r="B19" s="182"/>
      <c r="C19" s="171"/>
      <c r="D19" s="171"/>
      <c r="E19" s="171"/>
      <c r="F19" s="171"/>
      <c r="G19" s="171"/>
      <c r="H19" s="171"/>
      <c r="I19" s="171"/>
      <c r="J19" s="171"/>
      <c r="K19" s="183"/>
      <c r="L19" s="173"/>
      <c r="M19" s="174"/>
      <c r="N19" s="175"/>
      <c r="O19" s="14"/>
      <c r="P19" s="194" t="s">
        <v>88</v>
      </c>
      <c r="Q19" s="195"/>
      <c r="R19" s="195"/>
      <c r="S19" s="196"/>
      <c r="T19" s="197">
        <f>IF(T17="","",SUM(T17:T18))</f>
      </c>
      <c r="U19" s="193">
        <f>IF(U17="","",SUM(U17:U18))</f>
      </c>
      <c r="X19" s="1"/>
      <c r="Y19" s="1"/>
      <c r="Z19" s="1"/>
      <c r="AC19" s="95" t="s">
        <v>27</v>
      </c>
      <c r="AD19" s="55" t="s">
        <v>89</v>
      </c>
      <c r="AE19" s="55"/>
      <c r="AF19" s="55"/>
      <c r="AG19" s="55"/>
      <c r="AH19" s="198"/>
      <c r="AI19" s="3"/>
      <c r="AJ19" s="3"/>
      <c r="AK19" s="119">
        <v>0</v>
      </c>
      <c r="AL19" s="199">
        <v>38</v>
      </c>
      <c r="AM19" s="200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56" t="s">
        <v>30</v>
      </c>
    </row>
    <row r="20" spans="2:50" ht="12.75">
      <c r="B20" s="182"/>
      <c r="C20" s="171"/>
      <c r="D20" s="171"/>
      <c r="E20" s="171"/>
      <c r="F20" s="171"/>
      <c r="G20" s="171"/>
      <c r="H20" s="171"/>
      <c r="I20" s="171"/>
      <c r="J20" s="171"/>
      <c r="K20" s="183"/>
      <c r="L20" s="173"/>
      <c r="M20" s="174"/>
      <c r="N20" s="175"/>
      <c r="O20" s="14"/>
      <c r="P20" s="202" t="s">
        <v>90</v>
      </c>
      <c r="Q20" s="202"/>
      <c r="R20" s="202"/>
      <c r="S20" s="202"/>
      <c r="T20" s="203">
        <f>IF(T19="","",J4-T19)</f>
      </c>
      <c r="U20" s="204">
        <f>IF(T20="","",T20/J3/24)</f>
      </c>
      <c r="X20" s="1"/>
      <c r="Y20" s="1"/>
      <c r="Z20" s="1"/>
      <c r="AC20" s="51"/>
      <c r="AD20" s="67" t="s">
        <v>91</v>
      </c>
      <c r="AE20" s="67"/>
      <c r="AF20" s="68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71"/>
    </row>
    <row r="21" spans="2:50" ht="12.75">
      <c r="B21" s="182"/>
      <c r="C21" s="171"/>
      <c r="D21" s="171"/>
      <c r="E21" s="171"/>
      <c r="F21" s="171"/>
      <c r="G21" s="171"/>
      <c r="H21" s="171"/>
      <c r="I21" s="171"/>
      <c r="J21" s="171"/>
      <c r="K21" s="183"/>
      <c r="L21" s="173"/>
      <c r="M21" s="174"/>
      <c r="N21" s="175"/>
      <c r="O21" s="14"/>
      <c r="P21" s="202" t="s">
        <v>92</v>
      </c>
      <c r="Q21" s="202"/>
      <c r="R21" s="202"/>
      <c r="S21" s="202"/>
      <c r="T21" s="203">
        <f>IF(T20="","",T19+T20)</f>
      </c>
      <c r="U21" s="204">
        <f>IF(T21="","",T21/J3/24)</f>
      </c>
      <c r="X21" s="1"/>
      <c r="Y21" s="1"/>
      <c r="Z21" s="1"/>
      <c r="AB21" s="205"/>
      <c r="AC21" s="95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</row>
    <row r="22" spans="2:50" ht="17.25" customHeight="1">
      <c r="B22" s="182"/>
      <c r="C22" s="171"/>
      <c r="D22" s="171"/>
      <c r="E22" s="171"/>
      <c r="F22" s="171"/>
      <c r="G22" s="171"/>
      <c r="H22" s="171"/>
      <c r="I22" s="171"/>
      <c r="J22" s="171"/>
      <c r="K22" s="183"/>
      <c r="L22" s="173"/>
      <c r="M22" s="174"/>
      <c r="N22" s="175"/>
      <c r="O22" s="14"/>
      <c r="P22" s="207"/>
      <c r="Q22" s="207"/>
      <c r="R22" s="207"/>
      <c r="S22" s="208"/>
      <c r="T22" s="209"/>
      <c r="U22" s="167"/>
      <c r="X22" s="1"/>
      <c r="Y22" s="1"/>
      <c r="Z22" s="1"/>
      <c r="AB22" s="205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</row>
    <row r="23" spans="2:50" ht="17.25" customHeight="1">
      <c r="B23" s="182"/>
      <c r="C23" s="171"/>
      <c r="D23" s="171"/>
      <c r="E23" s="171"/>
      <c r="F23" s="171"/>
      <c r="G23" s="171"/>
      <c r="H23" s="171"/>
      <c r="I23" s="171"/>
      <c r="J23" s="171"/>
      <c r="K23" s="183"/>
      <c r="L23" s="173"/>
      <c r="M23" s="174"/>
      <c r="N23" s="175"/>
      <c r="O23" s="14"/>
      <c r="P23" s="176" t="s">
        <v>93</v>
      </c>
      <c r="Q23" s="176"/>
      <c r="R23" s="176"/>
      <c r="S23" s="176"/>
      <c r="T23" s="176"/>
      <c r="U23" s="176"/>
      <c r="X23" s="1"/>
      <c r="Y23" s="1"/>
      <c r="Z23" s="1"/>
      <c r="AB23" s="205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</row>
    <row r="24" spans="2:50" ht="17.25" customHeight="1">
      <c r="B24" s="182"/>
      <c r="C24" s="171"/>
      <c r="D24" s="171"/>
      <c r="E24" s="171"/>
      <c r="F24" s="171"/>
      <c r="G24" s="171"/>
      <c r="H24" s="171"/>
      <c r="I24" s="171"/>
      <c r="J24" s="171"/>
      <c r="K24" s="183"/>
      <c r="L24" s="173"/>
      <c r="M24" s="174"/>
      <c r="N24" s="175"/>
      <c r="O24" s="14"/>
      <c r="P24" s="211" t="s">
        <v>94</v>
      </c>
      <c r="Q24" s="211"/>
      <c r="R24" s="211"/>
      <c r="S24" s="211"/>
      <c r="T24" s="212">
        <f>IF(Y11="","",Y11)</f>
        <v>884.5</v>
      </c>
      <c r="U24" s="213"/>
      <c r="X24" s="1"/>
      <c r="Y24" s="1"/>
      <c r="Z24" s="1"/>
      <c r="AB24" s="205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56"/>
    </row>
    <row r="25" spans="2:50" ht="17.25" customHeight="1">
      <c r="B25" s="182"/>
      <c r="C25" s="171"/>
      <c r="D25" s="171"/>
      <c r="E25" s="171"/>
      <c r="F25" s="171"/>
      <c r="G25" s="171"/>
      <c r="H25" s="171"/>
      <c r="I25" s="171"/>
      <c r="J25" s="171"/>
      <c r="K25" s="183"/>
      <c r="L25" s="173"/>
      <c r="M25" s="174"/>
      <c r="N25" s="175"/>
      <c r="O25" s="14"/>
      <c r="P25" s="215" t="s">
        <v>95</v>
      </c>
      <c r="Q25" s="215"/>
      <c r="R25" s="215"/>
      <c r="S25" s="215"/>
      <c r="T25" s="215"/>
      <c r="U25" s="216"/>
      <c r="X25" s="1"/>
      <c r="Y25" s="1"/>
      <c r="Z25" s="1"/>
      <c r="AB25" s="205"/>
      <c r="AC25" s="51"/>
      <c r="AD25" s="67" t="s">
        <v>96</v>
      </c>
      <c r="AE25" s="67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71"/>
    </row>
    <row r="26" spans="2:50" ht="17.25" customHeight="1">
      <c r="B26" s="182"/>
      <c r="C26" s="171"/>
      <c r="D26" s="171"/>
      <c r="E26" s="171"/>
      <c r="F26" s="171"/>
      <c r="G26" s="171"/>
      <c r="H26" s="171"/>
      <c r="I26" s="171"/>
      <c r="J26" s="171"/>
      <c r="K26" s="183"/>
      <c r="L26" s="173"/>
      <c r="M26" s="174"/>
      <c r="N26" s="175"/>
      <c r="O26" s="14"/>
      <c r="P26" s="217" t="s">
        <v>97</v>
      </c>
      <c r="Q26" s="217"/>
      <c r="R26" s="217"/>
      <c r="S26" s="217"/>
      <c r="T26" s="217"/>
      <c r="U26" s="218"/>
      <c r="X26" s="1"/>
      <c r="Y26" s="1"/>
      <c r="Z26" s="1"/>
      <c r="AB26" s="205"/>
      <c r="AC26" s="51"/>
      <c r="AD26" s="68"/>
      <c r="AE26" s="68"/>
      <c r="AF26" s="68" t="s">
        <v>98</v>
      </c>
      <c r="AG26" s="3"/>
      <c r="AH26" s="3"/>
      <c r="AI26" s="3"/>
      <c r="AJ26" s="3"/>
      <c r="AK26" s="3"/>
      <c r="AL26" s="68" t="s">
        <v>99</v>
      </c>
      <c r="AM26" s="6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71"/>
    </row>
    <row r="27" spans="2:50" ht="17.25" customHeight="1">
      <c r="B27" s="182"/>
      <c r="C27" s="171"/>
      <c r="D27" s="171"/>
      <c r="E27" s="171"/>
      <c r="F27" s="171"/>
      <c r="G27" s="171"/>
      <c r="H27" s="171"/>
      <c r="I27" s="171"/>
      <c r="J27" s="171"/>
      <c r="K27" s="183"/>
      <c r="L27" s="173"/>
      <c r="M27" s="174"/>
      <c r="N27" s="175"/>
      <c r="O27" s="14"/>
      <c r="P27" s="219" t="s">
        <v>100</v>
      </c>
      <c r="Q27" s="219"/>
      <c r="R27" s="219"/>
      <c r="S27" s="219"/>
      <c r="T27" s="212">
        <f>IF(Y13="","",Y13)</f>
        <v>884.5</v>
      </c>
      <c r="U27" s="213"/>
      <c r="X27" s="1"/>
      <c r="Y27" s="1"/>
      <c r="Z27" s="1"/>
      <c r="AB27" s="205"/>
      <c r="AC27" s="51"/>
      <c r="AD27" s="3"/>
      <c r="AE27" s="3"/>
      <c r="AF27" s="69" t="s">
        <v>85</v>
      </c>
      <c r="AG27" s="69" t="s">
        <v>86</v>
      </c>
      <c r="AH27" s="3"/>
      <c r="AI27" s="3"/>
      <c r="AJ27" s="3"/>
      <c r="AK27" s="3"/>
      <c r="AL27" s="3"/>
      <c r="AM27" s="68"/>
      <c r="AN27" s="3"/>
      <c r="AO27" s="3"/>
      <c r="AP27" s="3"/>
      <c r="AQ27" s="3"/>
      <c r="AR27" s="3"/>
      <c r="AS27" s="3"/>
      <c r="AT27" s="3"/>
      <c r="AU27" s="68" t="s">
        <v>101</v>
      </c>
      <c r="AV27" s="68" t="s">
        <v>102</v>
      </c>
      <c r="AW27" s="68" t="s">
        <v>103</v>
      </c>
      <c r="AX27" s="220"/>
    </row>
    <row r="28" spans="2:50" ht="17.25" customHeight="1">
      <c r="B28" s="182"/>
      <c r="C28" s="171"/>
      <c r="D28" s="171"/>
      <c r="E28" s="171"/>
      <c r="F28" s="171"/>
      <c r="G28" s="171"/>
      <c r="H28" s="171"/>
      <c r="I28" s="171"/>
      <c r="J28" s="171"/>
      <c r="K28" s="183"/>
      <c r="L28" s="173"/>
      <c r="M28" s="174"/>
      <c r="N28" s="175"/>
      <c r="O28" s="14"/>
      <c r="P28" s="215" t="s">
        <v>104</v>
      </c>
      <c r="Q28" s="215"/>
      <c r="R28" s="215"/>
      <c r="S28" s="215"/>
      <c r="T28" s="215"/>
      <c r="U28" s="216"/>
      <c r="X28" s="1"/>
      <c r="Y28" s="1"/>
      <c r="Z28" s="1"/>
      <c r="AB28" s="205"/>
      <c r="AC28" s="51"/>
      <c r="AD28" s="221" t="s">
        <v>27</v>
      </c>
      <c r="AE28" s="222" t="s">
        <v>105</v>
      </c>
      <c r="AF28" s="223">
        <v>4</v>
      </c>
      <c r="AG28" s="199">
        <v>0</v>
      </c>
      <c r="AH28" s="224"/>
      <c r="AI28" s="3"/>
      <c r="AJ28" s="3"/>
      <c r="AK28" s="52" t="s">
        <v>106</v>
      </c>
      <c r="AL28" s="225">
        <v>1</v>
      </c>
      <c r="AM28" s="225"/>
      <c r="AN28" s="225"/>
      <c r="AO28" s="225"/>
      <c r="AP28" s="3"/>
      <c r="AQ28" s="3"/>
      <c r="AR28" s="3"/>
      <c r="AS28" s="52" t="s">
        <v>107</v>
      </c>
      <c r="AT28" s="3"/>
      <c r="AU28" s="3"/>
      <c r="AV28" s="3"/>
      <c r="AW28" s="3" t="s">
        <v>108</v>
      </c>
      <c r="AX28" s="71"/>
    </row>
    <row r="29" spans="2:50" ht="17.25" customHeight="1">
      <c r="B29" s="182"/>
      <c r="C29" s="171"/>
      <c r="D29" s="171"/>
      <c r="E29" s="171"/>
      <c r="F29" s="171"/>
      <c r="G29" s="171"/>
      <c r="H29" s="171"/>
      <c r="I29" s="171"/>
      <c r="J29" s="171"/>
      <c r="K29" s="226" t="s">
        <v>109</v>
      </c>
      <c r="L29" s="226"/>
      <c r="M29" s="226"/>
      <c r="N29" s="227">
        <f>IF(U19="","",SUM(U19:U20))</f>
      </c>
      <c r="O29" s="14"/>
      <c r="P29" s="217" t="s">
        <v>110</v>
      </c>
      <c r="Q29" s="217"/>
      <c r="R29" s="217"/>
      <c r="S29" s="217"/>
      <c r="T29" s="217"/>
      <c r="U29" s="218"/>
      <c r="X29" s="1"/>
      <c r="Y29" s="1"/>
      <c r="Z29" s="1"/>
      <c r="AB29" s="160"/>
      <c r="AC29" s="51"/>
      <c r="AD29" s="3"/>
      <c r="AE29" s="3"/>
      <c r="AF29" s="68" t="s">
        <v>111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68" t="s">
        <v>112</v>
      </c>
      <c r="AR29" s="3"/>
      <c r="AS29" s="3"/>
      <c r="AT29" s="3"/>
      <c r="AU29" s="3"/>
      <c r="AV29" s="3"/>
      <c r="AW29" s="3"/>
      <c r="AX29" s="71"/>
    </row>
    <row r="30" spans="2:50" ht="12.75">
      <c r="B30" s="182"/>
      <c r="C30" s="171"/>
      <c r="D30" s="171"/>
      <c r="E30" s="171"/>
      <c r="F30" s="171"/>
      <c r="G30" s="171"/>
      <c r="H30" s="171"/>
      <c r="I30" s="171"/>
      <c r="J30" s="171"/>
      <c r="K30" s="228" t="s">
        <v>113</v>
      </c>
      <c r="L30" s="228"/>
      <c r="M30" s="228"/>
      <c r="N30" s="228" t="s">
        <v>114</v>
      </c>
      <c r="O30" s="14"/>
      <c r="P30" s="1"/>
      <c r="Q30" s="1"/>
      <c r="R30" s="1"/>
      <c r="S30" s="1"/>
      <c r="T30" s="1"/>
      <c r="U30" s="205"/>
      <c r="X30" s="1"/>
      <c r="Y30" s="1"/>
      <c r="Z30" s="1"/>
      <c r="AB30" s="160"/>
      <c r="AC30" s="51"/>
      <c r="AD30" s="3"/>
      <c r="AE30" s="3"/>
      <c r="AF30" s="3"/>
      <c r="AG30" s="3"/>
      <c r="AH30" s="68" t="s">
        <v>115</v>
      </c>
      <c r="AI30" s="229" t="s">
        <v>116</v>
      </c>
      <c r="AJ30" s="3"/>
      <c r="AK30" s="68" t="s">
        <v>117</v>
      </c>
      <c r="AL30" s="3"/>
      <c r="AM30" s="68" t="s">
        <v>118</v>
      </c>
      <c r="AN30" s="3"/>
      <c r="AO30" s="68" t="s">
        <v>119</v>
      </c>
      <c r="AP30" s="3"/>
      <c r="AQ30" s="3"/>
      <c r="AR30" s="3"/>
      <c r="AS30" s="68" t="s">
        <v>120</v>
      </c>
      <c r="AT30" s="68" t="s">
        <v>121</v>
      </c>
      <c r="AU30" s="68"/>
      <c r="AV30" s="68" t="s">
        <v>101</v>
      </c>
      <c r="AW30" s="68" t="s">
        <v>102</v>
      </c>
      <c r="AX30" s="220"/>
    </row>
    <row r="31" spans="2:50" ht="12.75">
      <c r="B31" s="182"/>
      <c r="C31" s="171"/>
      <c r="D31" s="171"/>
      <c r="E31" s="171"/>
      <c r="F31" s="171"/>
      <c r="G31" s="171"/>
      <c r="H31" s="171"/>
      <c r="I31" s="171"/>
      <c r="J31" s="171"/>
      <c r="K31" s="230"/>
      <c r="L31" s="231"/>
      <c r="M31" s="232"/>
      <c r="N31" s="233"/>
      <c r="O31" s="14"/>
      <c r="P31" s="234"/>
      <c r="Q31" s="234"/>
      <c r="S31" s="235" t="s">
        <v>122</v>
      </c>
      <c r="T31" s="236" t="s">
        <v>79</v>
      </c>
      <c r="U31" s="237" t="s">
        <v>80</v>
      </c>
      <c r="X31" s="1"/>
      <c r="Y31" s="1"/>
      <c r="Z31" s="1"/>
      <c r="AB31" s="160"/>
      <c r="AC31" s="51"/>
      <c r="AD31" s="3"/>
      <c r="AE31" s="3"/>
      <c r="AF31" s="52" t="s">
        <v>123</v>
      </c>
      <c r="AG31" s="198"/>
      <c r="AH31" s="3"/>
      <c r="AI31" s="3"/>
      <c r="AJ31" s="3"/>
      <c r="AK31" s="3"/>
      <c r="AL31" s="3"/>
      <c r="AM31" s="3"/>
      <c r="AN31" s="3"/>
      <c r="AO31" s="3"/>
      <c r="AP31" s="3"/>
      <c r="AQ31" s="52" t="s">
        <v>124</v>
      </c>
      <c r="AR31" s="198"/>
      <c r="AS31" s="3"/>
      <c r="AT31" s="3"/>
      <c r="AU31" s="3"/>
      <c r="AV31" s="3"/>
      <c r="AW31" s="3"/>
      <c r="AX31" s="71"/>
    </row>
    <row r="32" spans="2:50" ht="12.75">
      <c r="B32" s="182"/>
      <c r="C32" s="171"/>
      <c r="D32" s="171"/>
      <c r="E32" s="171"/>
      <c r="F32" s="171"/>
      <c r="G32" s="171"/>
      <c r="H32" s="171"/>
      <c r="I32" s="171"/>
      <c r="J32" s="171"/>
      <c r="K32" s="238"/>
      <c r="L32" s="239"/>
      <c r="M32" s="240"/>
      <c r="N32" s="241"/>
      <c r="O32" s="14"/>
      <c r="P32" s="242" t="s">
        <v>125</v>
      </c>
      <c r="Q32" s="242"/>
      <c r="R32" s="242"/>
      <c r="S32" s="243">
        <v>107</v>
      </c>
      <c r="T32" s="235">
        <v>151</v>
      </c>
      <c r="U32" s="244">
        <f>IF(G3&lt;1,"",(T32/G3)/24)</f>
      </c>
      <c r="X32" s="1"/>
      <c r="Y32" s="1"/>
      <c r="Z32" s="1"/>
      <c r="AB32" s="160"/>
      <c r="AC32" s="51"/>
      <c r="AD32" s="3"/>
      <c r="AE32" s="3"/>
      <c r="AF32" s="68" t="s">
        <v>126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21"/>
      <c r="AS32" s="3"/>
      <c r="AT32" s="3"/>
      <c r="AU32" s="3"/>
      <c r="AV32" s="3"/>
      <c r="AW32" s="3"/>
      <c r="AX32" s="71"/>
    </row>
    <row r="33" spans="2:50" ht="12.75">
      <c r="B33" s="182"/>
      <c r="C33" s="171"/>
      <c r="D33" s="171"/>
      <c r="E33" s="171"/>
      <c r="F33" s="171"/>
      <c r="G33" s="171"/>
      <c r="H33" s="171"/>
      <c r="I33" s="171"/>
      <c r="J33" s="171"/>
      <c r="K33" s="245"/>
      <c r="L33" s="246"/>
      <c r="M33" s="247"/>
      <c r="N33" s="248"/>
      <c r="O33" s="14"/>
      <c r="P33" s="242" t="s">
        <v>127</v>
      </c>
      <c r="Q33" s="242"/>
      <c r="R33" s="242"/>
      <c r="S33" s="249">
        <f>T33*S34</f>
        <v>0</v>
      </c>
      <c r="T33" s="237">
        <v>0</v>
      </c>
      <c r="U33" s="250">
        <f>IF(G3&lt;1,"",(T33/G3)/24)</f>
      </c>
      <c r="X33" s="1"/>
      <c r="Y33" s="1"/>
      <c r="Z33" s="1"/>
      <c r="AB33" s="160"/>
      <c r="AC33" s="51"/>
      <c r="AD33" s="3"/>
      <c r="AE33" s="3"/>
      <c r="AF33" s="68" t="s">
        <v>128</v>
      </c>
      <c r="AG33" s="3"/>
      <c r="AH33" s="3"/>
      <c r="AI33" s="68" t="s">
        <v>129</v>
      </c>
      <c r="AJ33" s="3"/>
      <c r="AK33" s="3"/>
      <c r="AL33" s="3"/>
      <c r="AM33" s="68" t="s">
        <v>130</v>
      </c>
      <c r="AN33" s="3"/>
      <c r="AO33" s="3"/>
      <c r="AP33" s="3"/>
      <c r="AQ33" s="68" t="s">
        <v>131</v>
      </c>
      <c r="AR33" s="3"/>
      <c r="AS33" s="3"/>
      <c r="AT33" s="3"/>
      <c r="AU33" s="3"/>
      <c r="AV33" s="3"/>
      <c r="AW33" s="3"/>
      <c r="AX33" s="71"/>
    </row>
    <row r="34" spans="2:50" ht="12.75">
      <c r="B34" s="251"/>
      <c r="C34" s="252"/>
      <c r="D34" s="252"/>
      <c r="E34" s="252"/>
      <c r="F34" s="252"/>
      <c r="G34" s="252"/>
      <c r="H34" s="252"/>
      <c r="I34" s="252"/>
      <c r="J34" s="252"/>
      <c r="K34" s="253"/>
      <c r="L34" s="254"/>
      <c r="M34" s="255"/>
      <c r="N34" s="256"/>
      <c r="O34" s="19"/>
      <c r="P34" s="242" t="s">
        <v>132</v>
      </c>
      <c r="Q34" s="242"/>
      <c r="R34" s="242"/>
      <c r="S34" s="257">
        <v>0.71</v>
      </c>
      <c r="T34" s="258">
        <v>1</v>
      </c>
      <c r="U34" s="259"/>
      <c r="X34" s="1"/>
      <c r="Y34" s="1"/>
      <c r="Z34" s="1"/>
      <c r="AC34" s="51"/>
      <c r="AD34" s="221" t="s">
        <v>133</v>
      </c>
      <c r="AE34" s="221"/>
      <c r="AF34" s="260"/>
      <c r="AG34" s="3"/>
      <c r="AH34" s="3"/>
      <c r="AI34" s="261"/>
      <c r="AJ34" s="262"/>
      <c r="AK34" s="3"/>
      <c r="AL34" s="3"/>
      <c r="AM34" s="263"/>
      <c r="AN34" s="3"/>
      <c r="AO34" s="3"/>
      <c r="AP34" s="264"/>
      <c r="AQ34" s="265"/>
      <c r="AR34" s="265"/>
      <c r="AS34" s="266"/>
      <c r="AT34" s="52" t="s">
        <v>30</v>
      </c>
      <c r="AU34" s="3"/>
      <c r="AV34" s="3"/>
      <c r="AW34" s="3"/>
      <c r="AX34" s="71"/>
    </row>
    <row r="35" spans="2:50" ht="6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"/>
      <c r="Y35" s="1"/>
      <c r="Z35" s="1"/>
      <c r="AA35" s="160"/>
      <c r="AB35" s="160"/>
      <c r="AC35" s="267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268"/>
    </row>
    <row r="36" spans="2:50" ht="18" customHeight="1">
      <c r="B36" s="269" t="s">
        <v>134</v>
      </c>
      <c r="C36" s="270" t="s">
        <v>135</v>
      </c>
      <c r="D36" s="271" t="s">
        <v>136</v>
      </c>
      <c r="E36" s="271"/>
      <c r="F36" s="271"/>
      <c r="G36" s="270" t="s">
        <v>137</v>
      </c>
      <c r="H36" s="272" t="s">
        <v>138</v>
      </c>
      <c r="I36" s="273" t="s">
        <v>139</v>
      </c>
      <c r="J36" s="273" t="s">
        <v>140</v>
      </c>
      <c r="K36" s="274" t="s">
        <v>141</v>
      </c>
      <c r="L36" s="272" t="s">
        <v>142</v>
      </c>
      <c r="M36" s="275"/>
      <c r="N36" s="1"/>
      <c r="O36" s="1"/>
      <c r="P36" s="1"/>
      <c r="Q36" s="1"/>
      <c r="R36" s="1"/>
      <c r="S36" s="1"/>
      <c r="T36" s="1"/>
      <c r="U36" s="1"/>
      <c r="W36" s="276"/>
      <c r="X36" s="209"/>
      <c r="Y36" s="209"/>
      <c r="Z36" s="160"/>
      <c r="AC36" s="51"/>
      <c r="AD36" s="3"/>
      <c r="AE36" s="3"/>
      <c r="AF36" s="68" t="s">
        <v>143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71"/>
    </row>
    <row r="37" spans="2:50" ht="18" customHeight="1">
      <c r="B37" s="277"/>
      <c r="C37" s="278"/>
      <c r="D37" s="279"/>
      <c r="E37" s="279"/>
      <c r="F37" s="279"/>
      <c r="G37" s="279"/>
      <c r="H37" s="280"/>
      <c r="I37" s="281"/>
      <c r="J37" s="279"/>
      <c r="K37" s="282"/>
      <c r="L37" s="280"/>
      <c r="M37" s="283"/>
      <c r="N37" s="1"/>
      <c r="O37" s="1"/>
      <c r="P37" s="1"/>
      <c r="Q37" s="1"/>
      <c r="R37" s="1"/>
      <c r="S37" s="1"/>
      <c r="T37" s="1"/>
      <c r="U37" s="1"/>
      <c r="W37" s="276"/>
      <c r="X37" s="209"/>
      <c r="Y37" s="209"/>
      <c r="Z37" s="1"/>
      <c r="AC37" s="51"/>
      <c r="AD37" s="221"/>
      <c r="AE37" s="221" t="s">
        <v>144</v>
      </c>
      <c r="AF37" s="133" t="s">
        <v>145</v>
      </c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</row>
    <row r="38" spans="2:50" ht="18" customHeight="1">
      <c r="B38" s="284"/>
      <c r="C38" s="278"/>
      <c r="D38" s="285"/>
      <c r="E38" s="285"/>
      <c r="F38" s="285"/>
      <c r="G38" s="285"/>
      <c r="H38" s="286"/>
      <c r="I38" s="287"/>
      <c r="J38" s="285"/>
      <c r="K38" s="285"/>
      <c r="L38" s="286"/>
      <c r="M38" s="288"/>
      <c r="N38" s="1"/>
      <c r="O38" s="1"/>
      <c r="P38" s="1"/>
      <c r="Q38" s="1"/>
      <c r="R38" s="1"/>
      <c r="S38" s="1"/>
      <c r="T38" s="1"/>
      <c r="U38" s="1"/>
      <c r="X38" s="1"/>
      <c r="Y38" s="1"/>
      <c r="Z38" s="167"/>
      <c r="AC38" s="51"/>
      <c r="AD38" s="3"/>
      <c r="AE38" s="3"/>
      <c r="AF38" s="68" t="s">
        <v>146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71"/>
    </row>
    <row r="39" spans="2:50" ht="18" customHeight="1">
      <c r="B39" s="284"/>
      <c r="C39" s="278"/>
      <c r="D39" s="285"/>
      <c r="E39" s="285"/>
      <c r="F39" s="285"/>
      <c r="G39" s="285"/>
      <c r="H39" s="286"/>
      <c r="I39" s="287"/>
      <c r="J39" s="285"/>
      <c r="K39" s="285"/>
      <c r="L39" s="286"/>
      <c r="M39" s="288"/>
      <c r="N39" s="1"/>
      <c r="O39" s="1"/>
      <c r="P39" s="1"/>
      <c r="Q39" s="1"/>
      <c r="R39" s="1"/>
      <c r="S39" s="1"/>
      <c r="T39" s="1"/>
      <c r="U39" s="1"/>
      <c r="X39" s="1"/>
      <c r="Y39" s="1"/>
      <c r="AC39" s="51"/>
      <c r="AD39" s="221"/>
      <c r="AE39" s="221" t="s">
        <v>147</v>
      </c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56" t="s">
        <v>30</v>
      </c>
    </row>
    <row r="40" spans="1:51" s="290" customFormat="1" ht="18" customHeight="1">
      <c r="A40" s="289"/>
      <c r="B40" s="284"/>
      <c r="C40" s="278"/>
      <c r="D40" s="285"/>
      <c r="E40" s="285"/>
      <c r="F40" s="285"/>
      <c r="G40" s="285"/>
      <c r="H40" s="286"/>
      <c r="I40" s="287"/>
      <c r="J40" s="285"/>
      <c r="K40" s="285"/>
      <c r="L40" s="286"/>
      <c r="M40" s="288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51"/>
      <c r="AD40" s="3"/>
      <c r="AE40" s="3"/>
      <c r="AF40" s="68" t="s">
        <v>148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71"/>
      <c r="AY40" s="289"/>
    </row>
    <row r="41" spans="1:51" s="290" customFormat="1" ht="18" customHeight="1">
      <c r="A41" s="289"/>
      <c r="B41" s="284"/>
      <c r="C41" s="278"/>
      <c r="D41" s="285"/>
      <c r="E41" s="285"/>
      <c r="F41" s="285"/>
      <c r="G41" s="285"/>
      <c r="H41" s="286"/>
      <c r="I41" s="287"/>
      <c r="J41" s="285"/>
      <c r="K41" s="285"/>
      <c r="L41" s="286"/>
      <c r="M41" s="288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51"/>
      <c r="AD41" s="221"/>
      <c r="AE41" s="221" t="s">
        <v>149</v>
      </c>
      <c r="AF41" s="291" t="str">
        <f>N3</f>
        <v>Pelle Pilot</v>
      </c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52" t="s">
        <v>30</v>
      </c>
      <c r="AR41" s="3"/>
      <c r="AS41" s="3"/>
      <c r="AT41" s="3"/>
      <c r="AU41" s="3"/>
      <c r="AV41" s="3"/>
      <c r="AW41" s="3"/>
      <c r="AX41" s="71"/>
      <c r="AY41" s="289"/>
    </row>
    <row r="42" spans="1:51" s="290" customFormat="1" ht="18" customHeight="1">
      <c r="A42" s="289"/>
      <c r="B42" s="284"/>
      <c r="C42" s="278"/>
      <c r="D42" s="285"/>
      <c r="E42" s="285"/>
      <c r="F42" s="285"/>
      <c r="G42" s="285"/>
      <c r="H42" s="286"/>
      <c r="I42" s="287"/>
      <c r="J42" s="285"/>
      <c r="K42" s="285"/>
      <c r="L42" s="286"/>
      <c r="M42" s="288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92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5"/>
    </row>
    <row r="43" spans="1:51" s="290" customFormat="1" ht="18" customHeight="1">
      <c r="A43" s="289"/>
      <c r="B43" s="284"/>
      <c r="C43" s="296">
        <v>123.15</v>
      </c>
      <c r="D43" s="297" t="s">
        <v>42</v>
      </c>
      <c r="E43" s="297"/>
      <c r="F43" s="297"/>
      <c r="G43" s="285"/>
      <c r="H43" s="286"/>
      <c r="I43" s="287"/>
      <c r="J43" s="285"/>
      <c r="K43" s="285"/>
      <c r="L43" s="286"/>
      <c r="M43" s="288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5"/>
    </row>
    <row r="44" spans="1:51" s="290" customFormat="1" ht="18" customHeight="1">
      <c r="A44" s="289"/>
      <c r="B44" s="284"/>
      <c r="C44" s="296">
        <v>130.6</v>
      </c>
      <c r="D44" s="297" t="s">
        <v>150</v>
      </c>
      <c r="E44" s="297"/>
      <c r="F44" s="297"/>
      <c r="G44" s="285"/>
      <c r="H44" s="286"/>
      <c r="I44" s="287" t="s">
        <v>151</v>
      </c>
      <c r="J44" s="285">
        <v>112.8</v>
      </c>
      <c r="K44" s="298" t="s">
        <v>152</v>
      </c>
      <c r="L44" s="286" t="s">
        <v>153</v>
      </c>
      <c r="M44" s="288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89"/>
    </row>
    <row r="45" spans="2:13" s="1" customFormat="1" ht="15.75" customHeight="1">
      <c r="B45" s="284"/>
      <c r="C45" s="296">
        <v>122.6</v>
      </c>
      <c r="D45" s="300" t="s">
        <v>154</v>
      </c>
      <c r="E45" s="300"/>
      <c r="F45" s="300"/>
      <c r="G45" s="285"/>
      <c r="H45" s="286"/>
      <c r="I45" s="287"/>
      <c r="J45" s="285"/>
      <c r="K45" s="285"/>
      <c r="L45" s="286"/>
      <c r="M45" s="288"/>
    </row>
    <row r="46" spans="2:13" s="1" customFormat="1" ht="12.75">
      <c r="B46" s="284"/>
      <c r="C46" s="301">
        <v>121.5</v>
      </c>
      <c r="D46" s="302" t="s">
        <v>155</v>
      </c>
      <c r="E46" s="302"/>
      <c r="F46" s="302"/>
      <c r="G46" s="302"/>
      <c r="H46" s="303">
        <v>7700</v>
      </c>
      <c r="I46" s="287"/>
      <c r="J46" s="285"/>
      <c r="K46" s="285"/>
      <c r="L46" s="286"/>
      <c r="M46" s="288"/>
    </row>
    <row r="47" spans="2:13" s="1" customFormat="1" ht="12.75">
      <c r="B47" s="304"/>
      <c r="C47" s="305"/>
      <c r="D47" s="305" t="s">
        <v>156</v>
      </c>
      <c r="E47" s="305"/>
      <c r="F47" s="305"/>
      <c r="G47" s="305"/>
      <c r="H47" s="306">
        <v>7600</v>
      </c>
      <c r="I47" s="307"/>
      <c r="J47" s="308"/>
      <c r="K47" s="308"/>
      <c r="L47" s="309"/>
      <c r="M47" s="288"/>
    </row>
    <row r="48" s="1" customFormat="1" ht="12.75"/>
    <row r="49" spans="14:26" ht="12.75">
      <c r="N49" s="1"/>
      <c r="O49" s="1"/>
      <c r="P49" s="1"/>
      <c r="Q49" s="1"/>
      <c r="R49" s="1"/>
      <c r="S49" s="1"/>
      <c r="T49" s="1"/>
      <c r="U49" s="1"/>
      <c r="X49" s="1"/>
      <c r="Y49" s="1"/>
      <c r="Z49" s="1"/>
    </row>
    <row r="50" spans="14:26" ht="12.75">
      <c r="N50" s="1"/>
      <c r="O50" s="1"/>
      <c r="P50" s="1"/>
      <c r="Q50" s="1"/>
      <c r="R50" s="1"/>
      <c r="S50" s="1"/>
      <c r="T50" s="1"/>
      <c r="U50" s="1"/>
      <c r="X50" s="1"/>
      <c r="Y50" s="1"/>
      <c r="Z50" s="1"/>
    </row>
    <row r="51" spans="14:26" ht="12.75">
      <c r="N51" s="310" t="s">
        <v>157</v>
      </c>
      <c r="O51" s="310"/>
      <c r="P51" s="310"/>
      <c r="Q51" s="310"/>
      <c r="R51" s="310"/>
      <c r="S51" s="310"/>
      <c r="T51" s="310"/>
      <c r="U51" s="1"/>
      <c r="X51" s="1"/>
      <c r="Y51" s="1"/>
      <c r="Z51" s="1"/>
    </row>
    <row r="52" spans="14:50" ht="12.75">
      <c r="N52" s="311" t="s">
        <v>158</v>
      </c>
      <c r="O52" s="312">
        <v>890</v>
      </c>
      <c r="P52" s="312">
        <v>890</v>
      </c>
      <c r="Q52" s="312">
        <v>978</v>
      </c>
      <c r="R52" s="313">
        <v>1203</v>
      </c>
      <c r="S52" s="313">
        <v>1203</v>
      </c>
      <c r="T52" s="314"/>
      <c r="U52" s="1"/>
      <c r="X52" s="1"/>
      <c r="Y52" s="1"/>
      <c r="Z52" s="1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</row>
    <row r="53" spans="14:26" ht="15.75">
      <c r="N53" s="316" t="s">
        <v>159</v>
      </c>
      <c r="O53" s="317">
        <v>680</v>
      </c>
      <c r="P53" s="317">
        <v>890</v>
      </c>
      <c r="Q53" s="317">
        <v>1045</v>
      </c>
      <c r="R53" s="317">
        <v>1045</v>
      </c>
      <c r="S53" s="317">
        <v>680</v>
      </c>
      <c r="T53" s="318"/>
      <c r="U53" s="1"/>
      <c r="X53" s="1"/>
      <c r="Y53" s="1"/>
      <c r="Z53" s="1"/>
    </row>
    <row r="54" spans="14:26" ht="15.75">
      <c r="N54" s="319"/>
      <c r="O54" s="320">
        <v>1045</v>
      </c>
      <c r="P54" s="320">
        <v>236</v>
      </c>
      <c r="Q54" s="320">
        <v>213</v>
      </c>
      <c r="R54" s="320">
        <v>211</v>
      </c>
      <c r="S54" s="319"/>
      <c r="T54" s="321"/>
      <c r="U54" s="1"/>
      <c r="X54" s="1"/>
      <c r="Y54" s="1"/>
      <c r="Z54" s="1"/>
    </row>
    <row r="55" spans="14:26" ht="15.75">
      <c r="N55" s="322"/>
      <c r="O55" s="320">
        <v>140</v>
      </c>
      <c r="P55" s="323">
        <v>0.015</v>
      </c>
      <c r="Q55" s="320">
        <v>221</v>
      </c>
      <c r="R55" s="320">
        <v>213</v>
      </c>
      <c r="S55" s="321"/>
      <c r="T55" s="321"/>
      <c r="U55" s="1"/>
      <c r="X55" s="1"/>
      <c r="Y55" s="1"/>
      <c r="Z55" s="1"/>
    </row>
    <row r="56" spans="14:26" ht="15.75">
      <c r="N56" s="324" t="s">
        <v>160</v>
      </c>
      <c r="O56" s="325" t="s">
        <v>161</v>
      </c>
      <c r="P56" s="325" t="s">
        <v>162</v>
      </c>
      <c r="Q56" s="326" t="s">
        <v>163</v>
      </c>
      <c r="R56" s="327"/>
      <c r="S56" s="321"/>
      <c r="T56" s="321"/>
      <c r="U56" s="1"/>
      <c r="X56" s="1"/>
      <c r="Y56" s="1"/>
      <c r="Z56" s="1"/>
    </row>
    <row r="57" spans="14:26" ht="15.75">
      <c r="N57" s="328" t="s">
        <v>2</v>
      </c>
      <c r="O57" s="329">
        <v>688</v>
      </c>
      <c r="P57" s="329">
        <v>213</v>
      </c>
      <c r="Q57" s="329">
        <v>145506</v>
      </c>
      <c r="R57" s="327"/>
      <c r="S57" s="327"/>
      <c r="T57" s="327"/>
      <c r="U57" s="1"/>
      <c r="X57" s="1"/>
      <c r="Y57" s="1"/>
      <c r="Z57" s="1"/>
    </row>
    <row r="58" spans="14:26" ht="12.75">
      <c r="N58" s="330" t="s">
        <v>164</v>
      </c>
      <c r="O58" s="331"/>
      <c r="P58" s="332">
        <v>204</v>
      </c>
      <c r="Q58" s="333"/>
      <c r="R58" s="327"/>
      <c r="S58" s="327"/>
      <c r="T58" s="327"/>
      <c r="U58" s="1"/>
      <c r="X58" s="1"/>
      <c r="Y58" s="1"/>
      <c r="Z58" s="1"/>
    </row>
    <row r="59" spans="14:26" ht="12.75">
      <c r="N59" s="330" t="s">
        <v>60</v>
      </c>
      <c r="O59" s="331"/>
      <c r="P59" s="332">
        <v>300</v>
      </c>
      <c r="Q59" s="333"/>
      <c r="R59" s="327"/>
      <c r="S59" s="327"/>
      <c r="T59" s="327"/>
      <c r="U59" s="1"/>
      <c r="X59" s="1"/>
      <c r="Y59" s="1"/>
      <c r="Z59" s="1"/>
    </row>
    <row r="60" spans="14:26" ht="12.75">
      <c r="N60" s="330" t="s">
        <v>165</v>
      </c>
      <c r="O60" s="331"/>
      <c r="P60" s="332">
        <v>241</v>
      </c>
      <c r="Q60" s="333"/>
      <c r="R60" s="327"/>
      <c r="S60" s="327"/>
      <c r="T60" s="327"/>
      <c r="U60" s="1"/>
      <c r="X60" s="1"/>
      <c r="Y60" s="1"/>
      <c r="Z60" s="1"/>
    </row>
    <row r="61" spans="14:26" ht="12.75">
      <c r="N61" s="330" t="s">
        <v>166</v>
      </c>
      <c r="O61" s="332">
        <v>25</v>
      </c>
      <c r="P61" s="332">
        <v>363</v>
      </c>
      <c r="Q61" s="333"/>
      <c r="R61" s="327"/>
      <c r="S61" s="327"/>
      <c r="T61" s="327"/>
      <c r="U61" s="1"/>
      <c r="X61" s="1"/>
      <c r="Y61" s="1"/>
      <c r="Z61" s="1"/>
    </row>
    <row r="62" spans="14:26" ht="12.75">
      <c r="N62" s="334" t="s">
        <v>167</v>
      </c>
      <c r="O62" s="332">
        <v>1045</v>
      </c>
      <c r="P62" s="335"/>
      <c r="Q62" s="333"/>
      <c r="R62" s="327"/>
      <c r="S62" s="327"/>
      <c r="T62" s="327"/>
      <c r="U62" s="1"/>
      <c r="X62" s="1"/>
      <c r="Y62" s="1"/>
      <c r="Z62" s="1"/>
    </row>
    <row r="63" spans="14:26" ht="12.75">
      <c r="N63" s="334" t="s">
        <v>168</v>
      </c>
      <c r="O63" s="332">
        <v>1045</v>
      </c>
      <c r="P63" s="335"/>
      <c r="Q63" s="336"/>
      <c r="R63" s="327"/>
      <c r="S63" s="327"/>
      <c r="T63" s="327"/>
      <c r="U63" s="1"/>
      <c r="X63" s="1"/>
      <c r="Y63" s="1"/>
      <c r="Z63" s="1"/>
    </row>
    <row r="64" spans="14:26" ht="12.75">
      <c r="N64" s="330" t="s">
        <v>169</v>
      </c>
      <c r="O64" s="332">
        <v>915</v>
      </c>
      <c r="P64" s="335"/>
      <c r="Q64" s="336"/>
      <c r="R64" s="327"/>
      <c r="S64" s="327"/>
      <c r="T64" s="327"/>
      <c r="U64" s="1"/>
      <c r="X64" s="1"/>
      <c r="Y64" s="1"/>
      <c r="Z64" s="1"/>
    </row>
    <row r="65" spans="14:20" ht="12.75">
      <c r="N65" s="330" t="s">
        <v>170</v>
      </c>
      <c r="O65" s="331"/>
      <c r="P65" s="332">
        <v>211</v>
      </c>
      <c r="Q65" s="336"/>
      <c r="R65" s="327"/>
      <c r="S65" s="327"/>
      <c r="T65" s="327"/>
    </row>
    <row r="66" spans="14:20" ht="12.75">
      <c r="N66" s="330" t="s">
        <v>171</v>
      </c>
      <c r="O66" s="331"/>
      <c r="P66" s="332">
        <v>213</v>
      </c>
      <c r="Q66" s="336"/>
      <c r="R66" s="327"/>
      <c r="S66" s="327"/>
      <c r="T66" s="327"/>
    </row>
    <row r="67" spans="14:20" ht="12.75">
      <c r="N67" s="330" t="s">
        <v>172</v>
      </c>
      <c r="O67" s="331"/>
      <c r="P67" s="332">
        <v>236</v>
      </c>
      <c r="Q67" s="336"/>
      <c r="R67" s="327"/>
      <c r="S67" s="327"/>
      <c r="T67" s="327"/>
    </row>
    <row r="68" spans="14:20" ht="12.75">
      <c r="N68" s="337" t="s">
        <v>173</v>
      </c>
      <c r="O68" s="338">
        <v>915</v>
      </c>
      <c r="P68" s="338">
        <v>915</v>
      </c>
      <c r="Q68" s="339"/>
      <c r="R68" s="339"/>
      <c r="S68" s="327"/>
      <c r="T68" s="327"/>
    </row>
    <row r="69" spans="14:20" ht="12.75">
      <c r="N69" s="337" t="s">
        <v>174</v>
      </c>
      <c r="O69" s="338">
        <v>213</v>
      </c>
      <c r="P69" s="338">
        <v>236</v>
      </c>
      <c r="Q69" s="339"/>
      <c r="R69" s="339"/>
      <c r="S69" s="327"/>
      <c r="T69" s="327"/>
    </row>
    <row r="70" spans="14:20" ht="12.75">
      <c r="N70" s="340"/>
      <c r="O70" s="340"/>
      <c r="P70" s="340"/>
      <c r="Q70" s="340"/>
      <c r="R70" s="340"/>
      <c r="S70" s="340"/>
      <c r="T70" s="340"/>
    </row>
    <row r="71" spans="14:20" ht="12.75">
      <c r="N71" s="340"/>
      <c r="O71" s="340"/>
      <c r="P71" s="340"/>
      <c r="Q71" s="340"/>
      <c r="R71" s="340"/>
      <c r="S71" s="340"/>
      <c r="T71" s="340"/>
    </row>
  </sheetData>
  <sheetProtection sheet="1"/>
  <mergeCells count="68">
    <mergeCell ref="E2:N2"/>
    <mergeCell ref="P2:Q2"/>
    <mergeCell ref="W2:Y2"/>
    <mergeCell ref="E3:F3"/>
    <mergeCell ref="H3:I3"/>
    <mergeCell ref="K3:M3"/>
    <mergeCell ref="P3:Q3"/>
    <mergeCell ref="W3:X3"/>
    <mergeCell ref="Y3:AA3"/>
    <mergeCell ref="E4:F4"/>
    <mergeCell ref="H4:I4"/>
    <mergeCell ref="L4:M4"/>
    <mergeCell ref="P4:Q4"/>
    <mergeCell ref="W4:X4"/>
    <mergeCell ref="AJ4:AM4"/>
    <mergeCell ref="AQ4:AR4"/>
    <mergeCell ref="E5:F5"/>
    <mergeCell ref="W5:X5"/>
    <mergeCell ref="AP5:AS5"/>
    <mergeCell ref="AI6:AL6"/>
    <mergeCell ref="AT6:AW6"/>
    <mergeCell ref="AG8:AJ8"/>
    <mergeCell ref="AD10:AF10"/>
    <mergeCell ref="AH10:AJ10"/>
    <mergeCell ref="AL10:AX10"/>
    <mergeCell ref="AC11:AX11"/>
    <mergeCell ref="AC12:AX12"/>
    <mergeCell ref="AC13:AX13"/>
    <mergeCell ref="AC14:AX14"/>
    <mergeCell ref="P16:S16"/>
    <mergeCell ref="AD19:AG19"/>
    <mergeCell ref="AN19:AW19"/>
    <mergeCell ref="P20:S20"/>
    <mergeCell ref="P21:S21"/>
    <mergeCell ref="AD21:AX21"/>
    <mergeCell ref="AC22:AX22"/>
    <mergeCell ref="P23:U23"/>
    <mergeCell ref="AC23:AX23"/>
    <mergeCell ref="P24:S24"/>
    <mergeCell ref="AC24:AW24"/>
    <mergeCell ref="P25:T25"/>
    <mergeCell ref="P26:T26"/>
    <mergeCell ref="P27:S27"/>
    <mergeCell ref="P28:T28"/>
    <mergeCell ref="AL28:AO28"/>
    <mergeCell ref="K29:M29"/>
    <mergeCell ref="P29:T29"/>
    <mergeCell ref="K30:M30"/>
    <mergeCell ref="P32:R32"/>
    <mergeCell ref="P33:R33"/>
    <mergeCell ref="P34:R34"/>
    <mergeCell ref="D36:F36"/>
    <mergeCell ref="D37:F37"/>
    <mergeCell ref="AF37:AX37"/>
    <mergeCell ref="D38:F38"/>
    <mergeCell ref="D39:F39"/>
    <mergeCell ref="AF39:AW39"/>
    <mergeCell ref="D40:F40"/>
    <mergeCell ref="D41:F41"/>
    <mergeCell ref="AF41:AP41"/>
    <mergeCell ref="D42:F42"/>
    <mergeCell ref="AC42:AN43"/>
    <mergeCell ref="AO42:AX43"/>
    <mergeCell ref="D43:F43"/>
    <mergeCell ref="D44:F44"/>
    <mergeCell ref="D46:F46"/>
    <mergeCell ref="D47:F47"/>
    <mergeCell ref="N51:T51"/>
  </mergeCells>
  <conditionalFormatting sqref="H6:H13">
    <cfRule type="expression" priority="1" dxfId="0" stopIfTrue="1">
      <formula>$A$7</formula>
    </cfRule>
  </conditionalFormatting>
  <printOptions horizontalCentered="1" verticalCentered="1"/>
  <pageMargins left="0.03958333333333333" right="0.03958333333333333" top="0.39375" bottom="0" header="0.5118055555555555" footer="0"/>
  <pageSetup fitToHeight="1" fitToWidth="1" horizontalDpi="300" verticalDpi="300" orientation="landscape" paperSize="9"/>
  <headerFooter alignWithMargins="0">
    <oddFooter>&amp;L&amp;"Times New Roman,Normal"&amp;12Bertil Ström&amp;C&amp;"Times New Roman,Normal"&amp;12Sida &amp;P&amp;R&amp;"Times New Roman,Normal"&amp;12&amp;D</oddFooter>
  </headerFooter>
  <drawing r:id="rId4"/>
  <legacyDrawing r:id="rId3"/>
  <oleObjects>
    <oleObject progId="PBrush" shapeId="666462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Köpings Flygklubb</cp:lastModifiedBy>
  <cp:lastPrinted>2012-07-20T14:11:51Z</cp:lastPrinted>
  <dcterms:modified xsi:type="dcterms:W3CDTF">2012-07-20T14:55:26Z</dcterms:modified>
  <cp:category/>
  <cp:version/>
  <cp:contentType/>
  <cp:contentStatus/>
  <cp:revision>25</cp:revision>
</cp:coreProperties>
</file>